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7530" tabRatio="917" firstSheet="1" activeTab="1"/>
  </bookViews>
  <sheets>
    <sheet name="Конс. бюд. табл " sheetId="1" state="hidden" r:id="rId1"/>
    <sheet name="Райбюд. " sheetId="2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'!$A$1:$E$217</definedName>
    <definedName name="_xlnm.Print_Area" localSheetId="1">'Райбюд. '!$A$1:$E$192</definedName>
  </definedNames>
  <calcPr fullCalcOnLoad="1"/>
</workbook>
</file>

<file path=xl/sharedStrings.xml><?xml version="1.0" encoding="utf-8"?>
<sst xmlns="http://schemas.openxmlformats.org/spreadsheetml/2006/main" count="1000" uniqueCount="471">
  <si>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</si>
  <si>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</si>
  <si>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</si>
  <si>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</si>
  <si>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</si>
  <si>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</si>
  <si>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</si>
  <si>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</si>
  <si>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</si>
  <si>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</si>
  <si>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</si>
  <si>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</si>
  <si>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</si>
  <si>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</si>
  <si>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</si>
  <si>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</si>
  <si>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</si>
  <si>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</si>
  <si>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</si>
  <si>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</si>
  <si>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</si>
  <si>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</si>
  <si>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</si>
  <si>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</si>
  <si>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</si>
  <si>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</si>
  <si>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</si>
  <si>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</si>
  <si>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</si>
  <si>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</si>
  <si>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</si>
  <si>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</si>
  <si>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</si>
  <si>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</si>
  <si>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</si>
  <si>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</si>
  <si>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</si>
  <si>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</si>
  <si>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</si>
  <si>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</si>
  <si>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</si>
  <si>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</si>
  <si>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</si>
  <si>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</si>
  <si>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</si>
  <si>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</si>
  <si>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</si>
  <si>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</si>
  <si>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</si>
  <si>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</si>
  <si>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</si>
  <si>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</si>
  <si>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</si>
  <si>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</si>
  <si>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</si>
  <si>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</si>
  <si>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</si>
  <si>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</si>
  <si>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</si>
  <si>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</si>
  <si>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</si>
  <si>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</si>
  <si>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</si>
  <si>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</si>
  <si>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</si>
  <si>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</si>
  <si>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</si>
  <si>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</si>
  <si>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</si>
  <si>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</si>
  <si>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</si>
  <si>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</si>
  <si>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</si>
  <si>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</si>
  <si>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</si>
  <si>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</si>
  <si>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</si>
  <si>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</si>
  <si>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</si>
  <si>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</si>
  <si>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</si>
  <si>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</si>
  <si>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</si>
  <si>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</si>
  <si>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</si>
  <si>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</si>
  <si>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</si>
  <si>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</si>
  <si>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</si>
  <si>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</si>
  <si>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</si>
  <si>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</si>
  <si>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</si>
  <si>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</si>
  <si>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</si>
  <si>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</si>
  <si>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</si>
  <si>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</si>
  <si>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</si>
  <si>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</si>
  <si>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</si>
  <si>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</si>
  <si>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</si>
  <si>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</si>
  <si>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</si>
  <si>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</si>
  <si>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</si>
  <si>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</si>
  <si>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</si>
  <si>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</si>
  <si>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</si>
  <si>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</si>
  <si>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</si>
  <si>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</si>
  <si>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</si>
  <si>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</si>
  <si>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</si>
  <si>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</si>
  <si>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</si>
  <si>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</si>
  <si>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</si>
  <si>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</si>
  <si>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</si>
  <si>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</si>
  <si>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</si>
  <si>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</si>
  <si>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</si>
  <si>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</si>
  <si>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</si>
  <si>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</si>
  <si>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</si>
  <si>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</si>
  <si>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</si>
  <si>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</si>
  <si>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</si>
  <si>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</si>
  <si>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</si>
  <si>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</si>
  <si>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</si>
  <si>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</si>
  <si>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</si>
  <si>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</si>
  <si>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</si>
  <si>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</si>
  <si>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</si>
  <si>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</si>
  <si>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</si>
  <si>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</si>
  <si>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</si>
  <si>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</si>
  <si>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</si>
  <si>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</si>
  <si>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</si>
  <si>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</si>
  <si>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</si>
  <si>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</si>
  <si>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</si>
  <si>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</si>
  <si>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</si>
  <si>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</si>
  <si>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</si>
  <si>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</si>
  <si>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</si>
  <si>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</si>
  <si>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</si>
  <si>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</si>
  <si>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</si>
  <si>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</si>
  <si>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</si>
  <si>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</si>
  <si>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</si>
  <si>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</si>
  <si>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</si>
  <si>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</si>
  <si>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</si>
  <si>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</si>
  <si>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</si>
  <si>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</si>
  <si>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</si>
  <si>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</si>
  <si>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</si>
  <si>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</si>
  <si>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</si>
  <si>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</si>
  <si>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</si>
  <si>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</si>
  <si>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</si>
  <si>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</si>
  <si>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</si>
  <si>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</si>
  <si>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</si>
  <si>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</si>
  <si>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</si>
  <si>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</si>
  <si>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</si>
  <si>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</si>
  <si>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</si>
  <si>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</si>
  <si>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</si>
  <si>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</si>
  <si>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</si>
  <si>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</si>
  <si>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</si>
  <si>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</si>
  <si>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</si>
  <si>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</si>
  <si>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</si>
  <si>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</si>
  <si>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</si>
  <si>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</si>
  <si>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</si>
  <si>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</si>
  <si>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</si>
  <si>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</si>
  <si>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</si>
  <si>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</si>
  <si>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</si>
  <si>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</si>
  <si>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</si>
  <si>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</si>
  <si>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</si>
  <si>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</si>
  <si>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</si>
  <si>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</si>
  <si>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</si>
  <si>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</si>
  <si>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</si>
  <si>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</si>
  <si>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</si>
  <si>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</si>
  <si>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</si>
  <si>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</si>
  <si>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</si>
  <si>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</si>
  <si>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</si>
  <si>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</si>
  <si>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</si>
  <si>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</si>
  <si>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</si>
  <si>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</si>
  <si>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</si>
  <si>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</si>
  <si>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</si>
  <si>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</si>
  <si>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</si>
  <si>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</si>
  <si>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</si>
  <si>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</si>
  <si>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</si>
  <si>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</si>
  <si>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</si>
  <si>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</si>
  <si>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</si>
  <si>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</si>
  <si>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</si>
  <si>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</si>
  <si>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</si>
  <si>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</si>
  <si>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</si>
  <si>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</si>
  <si>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</si>
  <si>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</si>
  <si>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</si>
  <si>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</si>
  <si>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</si>
  <si>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</si>
  <si>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</si>
  <si>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</si>
  <si>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</si>
  <si>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</si>
  <si>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</si>
  <si>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</si>
  <si>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</si>
  <si>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</si>
  <si>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</si>
  <si>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</si>
  <si>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</si>
  <si>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</si>
  <si>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</si>
  <si>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902 2 07 05020 05 0000 150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</si>
  <si>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</si>
  <si>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</si>
  <si>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</si>
  <si>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</si>
  <si>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</si>
  <si>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</si>
  <si>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</si>
  <si>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</si>
  <si>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</si>
  <si>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</si>
  <si>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</si>
  <si>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</si>
  <si>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</si>
  <si>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</si>
  <si>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</si>
  <si>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</si>
  <si>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</si>
  <si>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</si>
  <si>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</si>
  <si>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</si>
  <si>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</si>
  <si>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</si>
  <si>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</si>
  <si>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</si>
  <si>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</si>
  <si>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</si>
  <si>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</si>
  <si>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</si>
  <si>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</si>
  <si>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</si>
  <si>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</si>
  <si>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</si>
  <si>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</si>
  <si>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</si>
  <si>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</si>
  <si>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</si>
  <si>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</si>
  <si>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</si>
  <si>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</si>
  <si>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</si>
  <si>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</si>
  <si>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</si>
  <si>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</si>
  <si>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</si>
  <si>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</si>
  <si>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</si>
  <si>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</si>
  <si>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</si>
  <si>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</si>
  <si>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</si>
  <si>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</si>
  <si>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</si>
  <si>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</si>
  <si>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844 1  16 10123 01 0000 140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</si>
  <si>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</si>
  <si>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</si>
  <si>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</si>
  <si>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</si>
  <si>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</si>
  <si>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</si>
  <si>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</si>
  <si>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</si>
  <si>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</si>
  <si>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</si>
  <si>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</si>
  <si>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</si>
  <si>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</si>
  <si>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</si>
  <si>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</si>
  <si>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</si>
  <si>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</si>
  <si>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</si>
  <si>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</si>
  <si>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</si>
  <si>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</si>
  <si>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</si>
  <si>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</si>
  <si>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</si>
  <si>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</si>
  <si>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</si>
  <si>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</si>
  <si>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</si>
  <si>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</si>
  <si>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</si>
  <si>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</si>
  <si>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</si>
  <si>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</si>
  <si>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</si>
  <si>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</si>
  <si>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</si>
  <si>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</si>
  <si>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</si>
  <si>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</si>
  <si>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</si>
  <si>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</si>
  <si>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</si>
  <si>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000 1 16 10030 05 0000 140</t>
  </si>
  <si>
    <t>902 1 16 10031 05 0000 140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</si>
  <si>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</si>
  <si>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</si>
  <si>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</si>
  <si>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</si>
  <si>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</si>
  <si>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</si>
  <si>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</si>
  <si>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</si>
  <si>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</si>
  <si>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</si>
  <si>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</si>
  <si>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</si>
  <si>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</si>
  <si>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</si>
  <si>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от__________2021 г. №____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</si>
  <si>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</si>
  <si>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</si>
  <si>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</si>
  <si>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</si>
  <si>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Межбюджетный трансферт в 2020 году из бюджета Волгоградской области бюджетам муниципальных районов и городских округов на поощрение муниципальных управленческих команд</t>
  </si>
  <si>
    <t>Межбюджетный трансферт в 2020 году из бюджета Волгоградской области бюджетам муниципальных районов  на поощрение муниципальных управленческих команд</t>
  </si>
  <si>
    <t>000 2 02 45550 00 0000 150</t>
  </si>
  <si>
    <t>902 2 02 45550 05 0000 150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</si>
  <si>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</si>
  <si>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</si>
  <si>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</si>
  <si>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</si>
  <si>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</si>
  <si>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</si>
  <si>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</si>
  <si>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</si>
  <si>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</si>
  <si>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</si>
  <si>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</si>
  <si>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</si>
  <si>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Субсидия на реализацию мероприятий по благоустройству сельских территорий с-но ПАВО от 17.02.21 № 61-п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</si>
  <si>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</si>
  <si>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</si>
  <si>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</si>
  <si>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</si>
  <si>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</si>
  <si>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специалистов, работающих в муницпальных учреждениях, расположенных в сельских поселениях и рабочих поселках Волгоградской области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</si>
  <si>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</si>
  <si>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</si>
  <si>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</si>
  <si>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</si>
  <si>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</si>
  <si>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</si>
  <si>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</si>
  <si>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</si>
  <si>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</si>
  <si>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>Утверждено бюджетом на 2022 год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</si>
  <si>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</si>
  <si>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</si>
  <si>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</si>
  <si>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</si>
  <si>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</si>
  <si>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</si>
  <si>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</si>
  <si>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</si>
  <si>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</si>
  <si>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</si>
  <si>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</si>
  <si>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на обеспечение сбалансированности местных бюджетов бюджетам муниципальных образований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</si>
  <si>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</si>
  <si>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</si>
  <si>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</si>
  <si>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</si>
  <si>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</si>
  <si>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</si>
  <si>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</si>
  <si>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</si>
  <si>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</si>
  <si>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</si>
  <si>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</si>
  <si>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</si>
  <si>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</si>
  <si>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и осуществление деятельности по опеке и попечительству"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</si>
  <si>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</si>
  <si>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</t>
  </si>
  <si>
    <t xml:space="preserve"> Алексеевского муниципального района   за 2 квартал 2022 года</t>
  </si>
  <si>
    <t>Отчет на 01.07.2022 г.</t>
  </si>
  <si>
    <t xml:space="preserve"> Алексеевского муниципального района  за 2 квартал 2022 года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</si>
  <si>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</si>
  <si>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</si>
  <si>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</si>
  <si>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</si>
  <si>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t xml:space="preserve">Средства из резервного фонда АВО по постановлению АВО от 20.05.2022 № 288-п на оказание материальной помощи 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</si>
  <si>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</si>
  <si>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постановлением администрации</t>
  </si>
  <si>
    <t>от__________2022 г. №____</t>
  </si>
  <si>
    <t>за 6 месяцев 2022 года</t>
  </si>
  <si>
    <t>Исполнение бюджета Алексеевского муниципального района  по доходам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</si>
</sst>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8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6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horizontal="left" wrapText="1"/>
    </xf>
    <xf numFmtId="0" fontId="74" fillId="34" borderId="10" xfId="0" applyFont="1" applyFill="1" applyBorder="1" applyAlignment="1">
      <alignment horizontal="center" vertical="center"/>
    </xf>
    <xf numFmtId="0" fontId="73" fillId="34" borderId="10" xfId="42" applyFont="1" applyFill="1" applyBorder="1" applyAlignment="1" applyProtection="1">
      <alignment horizontal="left" wrapText="1"/>
      <protection/>
    </xf>
    <xf numFmtId="0" fontId="75" fillId="34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/>
    </xf>
    <xf numFmtId="0" fontId="72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7" fillId="34" borderId="10" xfId="0" applyFont="1" applyFill="1" applyBorder="1" applyAlignment="1">
      <alignment horizontal="left" wrapText="1"/>
    </xf>
    <xf numFmtId="0" fontId="77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6" fillId="34" borderId="10" xfId="42" applyFont="1" applyFill="1" applyBorder="1" applyAlignment="1" applyProtection="1">
      <alignment horizontal="left" wrapText="1"/>
      <protection/>
    </xf>
    <xf numFmtId="0" fontId="76" fillId="34" borderId="10" xfId="0" applyFont="1" applyFill="1" applyBorder="1" applyAlignment="1">
      <alignment horizontal="left" wrapText="1"/>
    </xf>
    <xf numFmtId="0" fontId="77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78" fillId="34" borderId="10" xfId="0" applyFont="1" applyFill="1" applyBorder="1" applyAlignment="1">
      <alignment horizontal="center"/>
    </xf>
    <xf numFmtId="0" fontId="79" fillId="34" borderId="10" xfId="0" applyFont="1" applyFill="1" applyBorder="1" applyAlignment="1">
      <alignment vertical="center" wrapText="1"/>
    </xf>
    <xf numFmtId="0" fontId="80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4" fillId="0" borderId="13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3" fillId="0" borderId="10" xfId="0" applyFont="1" applyFill="1" applyBorder="1" applyAlignment="1" applyProtection="1">
      <alignment horizontal="left" wrapText="1" readingOrder="1"/>
      <protection locked="0"/>
    </xf>
    <xf numFmtId="0" fontId="73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3" fillId="0" borderId="10" xfId="0" applyFont="1" applyFill="1" applyBorder="1" applyAlignment="1" applyProtection="1">
      <alignment horizontal="left" wrapText="1" readingOrder="1"/>
      <protection locked="0"/>
    </xf>
    <xf numFmtId="0" fontId="83" fillId="0" borderId="10" xfId="0" applyFont="1" applyBorder="1" applyAlignment="1" applyProtection="1">
      <alignment horizontal="left" wrapText="1" readingOrder="1"/>
      <protection locked="0"/>
    </xf>
    <xf numFmtId="0" fontId="84" fillId="34" borderId="10" xfId="0" applyFont="1" applyFill="1" applyBorder="1" applyAlignment="1">
      <alignment horizontal="left" wrapText="1"/>
    </xf>
    <xf numFmtId="0" fontId="84" fillId="0" borderId="10" xfId="0" applyFont="1" applyBorder="1" applyAlignment="1">
      <alignment horizontal="left" wrapText="1"/>
    </xf>
    <xf numFmtId="0" fontId="83" fillId="0" borderId="10" xfId="0" applyFont="1" applyBorder="1" applyAlignment="1">
      <alignment horizontal="left" wrapText="1"/>
    </xf>
    <xf numFmtId="0" fontId="84" fillId="0" borderId="10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83" fillId="35" borderId="0" xfId="0" applyFont="1" applyFill="1" applyAlignment="1">
      <alignment horizontal="right"/>
    </xf>
    <xf numFmtId="179" fontId="30" fillId="0" borderId="13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>
      <alignment wrapText="1"/>
    </xf>
    <xf numFmtId="0" fontId="13" fillId="0" borderId="11" xfId="53" applyNumberFormat="1" applyFont="1" applyFill="1" applyBorder="1" applyAlignment="1" applyProtection="1">
      <alignment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vertical="center" wrapText="1"/>
      <protection locked="0"/>
    </xf>
    <xf numFmtId="0" fontId="19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76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83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/>
    </xf>
    <xf numFmtId="0" fontId="72" fillId="0" borderId="10" xfId="42" applyFont="1" applyFill="1" applyBorder="1" applyAlignment="1" applyProtection="1">
      <alignment horizontal="left" wrapText="1"/>
      <protection/>
    </xf>
    <xf numFmtId="0" fontId="7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center"/>
    </xf>
    <xf numFmtId="0" fontId="73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78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2" fillId="0" borderId="12" xfId="42" applyFont="1" applyFill="1" applyBorder="1" applyAlignment="1" applyProtection="1">
      <alignment horizontal="left" wrapText="1"/>
      <protection/>
    </xf>
    <xf numFmtId="0" fontId="74" fillId="0" borderId="12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right"/>
    </xf>
    <xf numFmtId="174" fontId="86" fillId="0" borderId="10" xfId="0" applyNumberFormat="1" applyFont="1" applyFill="1" applyBorder="1" applyAlignment="1">
      <alignment horizontal="right"/>
    </xf>
    <xf numFmtId="174" fontId="86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6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179" fontId="14" fillId="0" borderId="14" xfId="0" applyNumberFormat="1" applyFont="1" applyFill="1" applyBorder="1" applyAlignment="1">
      <alignment horizontal="right" wrapText="1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 horizontal="center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 horizontal="right"/>
    </xf>
    <xf numFmtId="174" fontId="14" fillId="0" borderId="14" xfId="0" applyNumberFormat="1" applyFont="1" applyFill="1" applyBorder="1" applyAlignment="1">
      <alignment horizontal="right" wrapText="1"/>
    </xf>
    <xf numFmtId="179" fontId="30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3" fillId="35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6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88" sqref="A88:IV88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26" t="s">
        <v>107</v>
      </c>
      <c r="C1" s="226"/>
      <c r="D1" s="226"/>
      <c r="E1" s="22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0"/>
      <c r="B2" s="133"/>
      <c r="C2" s="133"/>
      <c r="D2" s="226" t="s">
        <v>109</v>
      </c>
      <c r="E2" s="22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0"/>
      <c r="B3" s="226" t="s">
        <v>110</v>
      </c>
      <c r="C3" s="226"/>
      <c r="D3" s="226"/>
      <c r="E3" s="22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30"/>
      <c r="B4" s="226" t="s">
        <v>111</v>
      </c>
      <c r="C4" s="226"/>
      <c r="D4" s="226"/>
      <c r="E4" s="22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1.25" customHeight="1">
      <c r="A5" s="30"/>
      <c r="B5" s="226" t="s">
        <v>392</v>
      </c>
      <c r="C5" s="226"/>
      <c r="D5" s="226"/>
      <c r="E5" s="22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24" t="s">
        <v>112</v>
      </c>
      <c r="B6" s="224"/>
      <c r="C6" s="224"/>
      <c r="D6" s="224"/>
      <c r="E6" s="22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24" t="s">
        <v>460</v>
      </c>
      <c r="B7" s="224"/>
      <c r="C7" s="224"/>
      <c r="D7" s="224"/>
      <c r="E7" s="22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29"/>
      <c r="B8" s="29"/>
      <c r="C8" s="225" t="s">
        <v>23</v>
      </c>
      <c r="D8" s="225"/>
      <c r="E8" s="22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9.75" customHeight="1">
      <c r="A9" s="6" t="s">
        <v>4</v>
      </c>
      <c r="B9" s="5" t="s">
        <v>5</v>
      </c>
      <c r="C9" s="12" t="s">
        <v>429</v>
      </c>
      <c r="D9" s="12" t="s">
        <v>459</v>
      </c>
      <c r="E9" s="12" t="s">
        <v>113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08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1" t="s">
        <v>67</v>
      </c>
      <c r="B11" s="17" t="s">
        <v>6</v>
      </c>
      <c r="C11" s="85">
        <f>C12+C52</f>
        <v>250366.70000000004</v>
      </c>
      <c r="D11" s="85">
        <f>D12+D52</f>
        <v>97479.29999999997</v>
      </c>
      <c r="E11" s="85">
        <f>D11/C11*100</f>
        <v>38.934610713006144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1" t="s">
        <v>66</v>
      </c>
      <c r="B12" s="17"/>
      <c r="C12" s="85">
        <f>C13+C20+C25+C39+C47</f>
        <v>238854.70000000004</v>
      </c>
      <c r="D12" s="85">
        <f>D13+D20+D25+D39+D47</f>
        <v>92729.39999999998</v>
      </c>
      <c r="E12" s="85">
        <f aca="true" t="shared" si="0" ref="E12:E119">D12/C12*100</f>
        <v>38.8225142733218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1" t="s">
        <v>7</v>
      </c>
      <c r="B13" s="17" t="s">
        <v>8</v>
      </c>
      <c r="C13" s="85">
        <f>C14</f>
        <v>163723.40000000002</v>
      </c>
      <c r="D13" s="85">
        <f>D14</f>
        <v>55107.899999999994</v>
      </c>
      <c r="E13" s="85">
        <f t="shared" si="0"/>
        <v>33.659147073662034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1" t="s">
        <v>9</v>
      </c>
      <c r="B14" s="17" t="s">
        <v>10</v>
      </c>
      <c r="C14" s="85">
        <f>C15+C16+C17+C18+C19</f>
        <v>163723.40000000002</v>
      </c>
      <c r="D14" s="85">
        <f>D15+D16+D17+D18+D19</f>
        <v>55107.899999999994</v>
      </c>
      <c r="E14" s="85">
        <f t="shared" si="0"/>
        <v>33.659147073662034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2" t="s">
        <v>35</v>
      </c>
      <c r="B15" s="18" t="s">
        <v>61</v>
      </c>
      <c r="C15" s="86">
        <f>'Райбюд. '!C16+'Свод с.п.'!C10</f>
        <v>141573.6</v>
      </c>
      <c r="D15" s="86">
        <f>'Райбюд. '!D16+'Свод с.п.'!D10</f>
        <v>33898.6</v>
      </c>
      <c r="E15" s="86">
        <f t="shared" si="0"/>
        <v>23.944153429735486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77.25">
      <c r="A16" s="52" t="s">
        <v>32</v>
      </c>
      <c r="B16" s="18" t="s">
        <v>62</v>
      </c>
      <c r="C16" s="86">
        <f>'Райбюд. '!C17+'Свод с.п.'!C11</f>
        <v>395.90000000000003</v>
      </c>
      <c r="D16" s="86">
        <f>'Райбюд. '!D17+'Свод с.п.'!D11</f>
        <v>175.89999999999998</v>
      </c>
      <c r="E16" s="86">
        <f t="shared" si="0"/>
        <v>44.43041172013133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2" t="s">
        <v>33</v>
      </c>
      <c r="B17" s="18" t="s">
        <v>64</v>
      </c>
      <c r="C17" s="86">
        <f>'Райбюд. '!C18+'Свод с.п.'!C12</f>
        <v>805.6</v>
      </c>
      <c r="D17" s="86">
        <f>'Райбюд. '!D18+'Свод с.п.'!D12</f>
        <v>245.1</v>
      </c>
      <c r="E17" s="86">
        <f t="shared" si="0"/>
        <v>30.424528301886788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64.5">
      <c r="A18" s="52" t="s">
        <v>34</v>
      </c>
      <c r="B18" s="18" t="s">
        <v>63</v>
      </c>
      <c r="C18" s="86">
        <f>'Райбюд. '!C19+'Свод с.п.'!C13</f>
        <v>857</v>
      </c>
      <c r="D18" s="86">
        <f>'Райбюд. '!D19+'Свод с.п.'!D13</f>
        <v>697.0999999999999</v>
      </c>
      <c r="E18" s="86">
        <f t="shared" si="0"/>
        <v>81.3418903150525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35">
      <c r="A19" s="114" t="s">
        <v>430</v>
      </c>
      <c r="B19" s="19" t="s">
        <v>431</v>
      </c>
      <c r="C19" s="86">
        <f>'Райбюд. '!C20+'Свод с.п.'!C14</f>
        <v>20091.300000000003</v>
      </c>
      <c r="D19" s="86">
        <f>'Райбюд. '!D20+'Свод с.п.'!D14</f>
        <v>20091.2</v>
      </c>
      <c r="E19" s="86">
        <f t="shared" si="0"/>
        <v>99.99950227212773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26.25">
      <c r="A20" s="69" t="s">
        <v>165</v>
      </c>
      <c r="B20" s="17" t="s">
        <v>96</v>
      </c>
      <c r="C20" s="85">
        <f>C21+C22+C23+C24</f>
        <v>36241.600000000006</v>
      </c>
      <c r="D20" s="85">
        <f>D21+D22+D23+D24</f>
        <v>21808</v>
      </c>
      <c r="E20" s="85">
        <f t="shared" si="0"/>
        <v>60.17394375524259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77.25">
      <c r="A21" s="37" t="s">
        <v>166</v>
      </c>
      <c r="B21" s="34" t="s">
        <v>130</v>
      </c>
      <c r="C21" s="86">
        <f>'Райбюд. '!C22+'Свод с.п.'!C16</f>
        <v>16385.9</v>
      </c>
      <c r="D21" s="86">
        <f>'Райбюд. '!D22+'Свод с.п.'!D16</f>
        <v>10734.4</v>
      </c>
      <c r="E21" s="86">
        <f t="shared" si="0"/>
        <v>65.50998114232357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90">
      <c r="A22" s="37" t="s">
        <v>135</v>
      </c>
      <c r="B22" s="34" t="s">
        <v>131</v>
      </c>
      <c r="C22" s="86">
        <f>'Райбюд. '!C23+'Свод с.п.'!C17</f>
        <v>90.80000000000001</v>
      </c>
      <c r="D22" s="86">
        <f>'Райбюд. '!D23+'Свод с.п.'!D17</f>
        <v>63.2</v>
      </c>
      <c r="E22" s="86">
        <f t="shared" si="0"/>
        <v>69.60352422907489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77.25">
      <c r="A23" s="53" t="s">
        <v>136</v>
      </c>
      <c r="B23" s="34" t="s">
        <v>132</v>
      </c>
      <c r="C23" s="86">
        <f>'Райбюд. '!C24+'Свод с.п.'!C18</f>
        <v>21819.4</v>
      </c>
      <c r="D23" s="86">
        <f>'Райбюд. '!D24+'Свод с.п.'!D18</f>
        <v>12365.3</v>
      </c>
      <c r="E23" s="86">
        <f t="shared" si="0"/>
        <v>56.67112752871297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77.25">
      <c r="A24" s="54" t="s">
        <v>137</v>
      </c>
      <c r="B24" s="34" t="s">
        <v>133</v>
      </c>
      <c r="C24" s="86">
        <f>'Райбюд. '!C25+'Свод с.п.'!C19</f>
        <v>-2054.5</v>
      </c>
      <c r="D24" s="86">
        <f>'Райбюд. '!D25+'Свод с.п.'!D19</f>
        <v>-1354.9</v>
      </c>
      <c r="E24" s="86">
        <f t="shared" si="0"/>
        <v>65.94791920175226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5.75">
      <c r="A25" s="69" t="s">
        <v>11</v>
      </c>
      <c r="B25" s="17" t="s">
        <v>12</v>
      </c>
      <c r="C25" s="85">
        <f>C26+C32+C35+C37</f>
        <v>13858.7</v>
      </c>
      <c r="D25" s="85">
        <f>D26+D32+D35+D37</f>
        <v>10695.400000000001</v>
      </c>
      <c r="E25" s="85">
        <f t="shared" si="0"/>
        <v>77.17462676874455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26.25">
      <c r="A26" s="58" t="s">
        <v>167</v>
      </c>
      <c r="B26" s="26" t="s">
        <v>168</v>
      </c>
      <c r="C26" s="85">
        <f>C27+C29+C31</f>
        <v>882</v>
      </c>
      <c r="D26" s="85">
        <f>D27+D29+D31</f>
        <v>538.9</v>
      </c>
      <c r="E26" s="85">
        <f t="shared" si="0"/>
        <v>61.099773242630384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24.75">
      <c r="A27" s="15" t="s">
        <v>169</v>
      </c>
      <c r="B27" s="21" t="s">
        <v>282</v>
      </c>
      <c r="C27" s="86">
        <f>C28</f>
        <v>505</v>
      </c>
      <c r="D27" s="86">
        <f>D28</f>
        <v>311.4</v>
      </c>
      <c r="E27" s="86">
        <f t="shared" si="0"/>
        <v>61.663366336633665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4.75">
      <c r="A28" s="15" t="s">
        <v>169</v>
      </c>
      <c r="B28" s="21" t="s">
        <v>280</v>
      </c>
      <c r="C28" s="86">
        <f>'Райбюд. '!C29</f>
        <v>505</v>
      </c>
      <c r="D28" s="86">
        <f>'Райбюд. '!D29</f>
        <v>311.4</v>
      </c>
      <c r="E28" s="86">
        <f t="shared" si="0"/>
        <v>61.663366336633665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283</v>
      </c>
      <c r="B29" s="21" t="s">
        <v>284</v>
      </c>
      <c r="C29" s="86">
        <f>C30</f>
        <v>377</v>
      </c>
      <c r="D29" s="86">
        <f>D30</f>
        <v>227.5</v>
      </c>
      <c r="E29" s="86">
        <f t="shared" si="0"/>
        <v>60.3448275862069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36.75">
      <c r="A30" s="15" t="s">
        <v>170</v>
      </c>
      <c r="B30" s="21" t="s">
        <v>281</v>
      </c>
      <c r="C30" s="86">
        <f>'Райбюд. '!C31</f>
        <v>377</v>
      </c>
      <c r="D30" s="86">
        <f>'Райбюд. '!D31</f>
        <v>227.5</v>
      </c>
      <c r="E30" s="86">
        <f t="shared" si="0"/>
        <v>60.3448275862069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4.75" hidden="1">
      <c r="A31" s="15" t="s">
        <v>285</v>
      </c>
      <c r="B31" s="21" t="s">
        <v>286</v>
      </c>
      <c r="C31" s="86">
        <f>'Райбюд. '!C32</f>
        <v>0</v>
      </c>
      <c r="D31" s="86">
        <f>'Райбюд. '!D32</f>
        <v>0</v>
      </c>
      <c r="E31" s="86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29.25" customHeight="1">
      <c r="A32" s="59" t="s">
        <v>38</v>
      </c>
      <c r="B32" s="26" t="s">
        <v>70</v>
      </c>
      <c r="C32" s="85">
        <f>C33+C34</f>
        <v>-58.3</v>
      </c>
      <c r="D32" s="85">
        <f>D33+D34</f>
        <v>-62.3</v>
      </c>
      <c r="E32" s="85">
        <f t="shared" si="0"/>
        <v>106.86106346483706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4.75" customHeight="1">
      <c r="A33" s="55" t="s">
        <v>38</v>
      </c>
      <c r="B33" s="21" t="s">
        <v>71</v>
      </c>
      <c r="C33" s="86">
        <f>'Райбюд. '!C34</f>
        <v>-58.3</v>
      </c>
      <c r="D33" s="86">
        <f>'Райбюд. '!D34</f>
        <v>-62.3</v>
      </c>
      <c r="E33" s="86">
        <f>D33/C33*100</f>
        <v>106.86106346483706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9.25" customHeight="1" hidden="1">
      <c r="A34" s="15" t="s">
        <v>360</v>
      </c>
      <c r="B34" s="21" t="s">
        <v>359</v>
      </c>
      <c r="C34" s="86">
        <f>'Райбюд. '!C35</f>
        <v>0</v>
      </c>
      <c r="D34" s="86">
        <f>'Райбюд. '!D35</f>
        <v>0</v>
      </c>
      <c r="E34" s="86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15.75">
      <c r="A35" s="59" t="s">
        <v>13</v>
      </c>
      <c r="B35" s="26" t="s">
        <v>72</v>
      </c>
      <c r="C35" s="85">
        <f>C36</f>
        <v>11836</v>
      </c>
      <c r="D35" s="85">
        <f>D36</f>
        <v>9351.6</v>
      </c>
      <c r="E35" s="85">
        <f t="shared" si="0"/>
        <v>79.00980060831361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15.75">
      <c r="A36" s="55" t="s">
        <v>13</v>
      </c>
      <c r="B36" s="18" t="s">
        <v>2</v>
      </c>
      <c r="C36" s="86">
        <f>'Райбюд. '!C36+'Свод с.п.'!C21</f>
        <v>11836</v>
      </c>
      <c r="D36" s="86">
        <f>'Райбюд. '!D36+'Свод с.п.'!D21</f>
        <v>9351.6</v>
      </c>
      <c r="E36" s="86">
        <f t="shared" si="0"/>
        <v>79.00980060831361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26.25" hidden="1">
      <c r="A37" s="58" t="s">
        <v>117</v>
      </c>
      <c r="B37" s="17" t="s">
        <v>322</v>
      </c>
      <c r="C37" s="85">
        <f>C38</f>
        <v>1199</v>
      </c>
      <c r="D37" s="85">
        <f>D38</f>
        <v>867.2</v>
      </c>
      <c r="E37" s="85">
        <f t="shared" si="0"/>
        <v>72.32693911592995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26.25" hidden="1">
      <c r="A38" s="48" t="s">
        <v>118</v>
      </c>
      <c r="B38" s="18" t="s">
        <v>116</v>
      </c>
      <c r="C38" s="86">
        <f>'Райбюд. '!C39</f>
        <v>1199</v>
      </c>
      <c r="D38" s="86">
        <f>'Райбюд. '!D39</f>
        <v>867.2</v>
      </c>
      <c r="E38" s="86">
        <f t="shared" si="0"/>
        <v>72.32693911592995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15.75">
      <c r="A39" s="69" t="s">
        <v>14</v>
      </c>
      <c r="B39" s="17" t="s">
        <v>27</v>
      </c>
      <c r="C39" s="85">
        <f>C40+C42</f>
        <v>23411</v>
      </c>
      <c r="D39" s="85">
        <f>D40+D42</f>
        <v>4294.7</v>
      </c>
      <c r="E39" s="85">
        <f t="shared" si="0"/>
        <v>18.344795181752165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15.75">
      <c r="A40" s="69" t="s">
        <v>28</v>
      </c>
      <c r="B40" s="17" t="s">
        <v>29</v>
      </c>
      <c r="C40" s="85">
        <f>C41</f>
        <v>1183</v>
      </c>
      <c r="D40" s="85">
        <f>D41</f>
        <v>104.5</v>
      </c>
      <c r="E40" s="85">
        <f t="shared" si="0"/>
        <v>8.833474218089602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39">
      <c r="A41" s="37" t="s">
        <v>127</v>
      </c>
      <c r="B41" s="18" t="s">
        <v>65</v>
      </c>
      <c r="C41" s="86">
        <f>'Свод с.п.'!C24</f>
        <v>1183</v>
      </c>
      <c r="D41" s="86">
        <f>'Свод с.п.'!D24</f>
        <v>104.5</v>
      </c>
      <c r="E41" s="86">
        <f t="shared" si="0"/>
        <v>8.833474218089602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9" t="s">
        <v>30</v>
      </c>
      <c r="B42" s="17" t="s">
        <v>31</v>
      </c>
      <c r="C42" s="85">
        <f>C43+C45</f>
        <v>22228</v>
      </c>
      <c r="D42" s="85">
        <f>'Свод с.п.'!D25</f>
        <v>4190.2</v>
      </c>
      <c r="E42" s="85">
        <f t="shared" si="0"/>
        <v>18.850998740327515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5.75">
      <c r="A43" s="56" t="s">
        <v>101</v>
      </c>
      <c r="B43" s="18" t="s">
        <v>100</v>
      </c>
      <c r="C43" s="86">
        <f>C44</f>
        <v>5576</v>
      </c>
      <c r="D43" s="86">
        <f>'Свод с.п.'!D26</f>
        <v>3614.7</v>
      </c>
      <c r="E43" s="86">
        <f t="shared" si="0"/>
        <v>64.82604017216642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26.25">
      <c r="A44" s="37" t="s">
        <v>128</v>
      </c>
      <c r="B44" s="18" t="s">
        <v>102</v>
      </c>
      <c r="C44" s="86">
        <f>'Свод с.п.'!C27</f>
        <v>5576</v>
      </c>
      <c r="D44" s="86">
        <f>'Свод с.п.'!D27</f>
        <v>3614.7</v>
      </c>
      <c r="E44" s="86">
        <f t="shared" si="0"/>
        <v>64.82604017216642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15.75">
      <c r="A45" s="56" t="s">
        <v>104</v>
      </c>
      <c r="B45" s="18" t="s">
        <v>103</v>
      </c>
      <c r="C45" s="86">
        <f>C46</f>
        <v>16652</v>
      </c>
      <c r="D45" s="86">
        <f>D46</f>
        <v>575.5</v>
      </c>
      <c r="E45" s="86">
        <f t="shared" si="0"/>
        <v>3.456041316358396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26.25">
      <c r="A46" s="37" t="s">
        <v>106</v>
      </c>
      <c r="B46" s="18" t="s">
        <v>105</v>
      </c>
      <c r="C46" s="86">
        <f>'Свод с.п.'!C29</f>
        <v>16652</v>
      </c>
      <c r="D46" s="86">
        <f>'Свод с.п.'!D29</f>
        <v>575.5</v>
      </c>
      <c r="E46" s="86">
        <f t="shared" si="0"/>
        <v>3.456041316358396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15.75">
      <c r="A47" s="69" t="s">
        <v>39</v>
      </c>
      <c r="B47" s="17" t="s">
        <v>40</v>
      </c>
      <c r="C47" s="85">
        <f>C48+C50</f>
        <v>1620</v>
      </c>
      <c r="D47" s="85">
        <f>D48+D50</f>
        <v>823.4000000000001</v>
      </c>
      <c r="E47" s="85">
        <f t="shared" si="0"/>
        <v>50.827160493827165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26.25">
      <c r="A48" s="52" t="s">
        <v>41</v>
      </c>
      <c r="B48" s="18" t="s">
        <v>42</v>
      </c>
      <c r="C48" s="86">
        <f>C49</f>
        <v>1610</v>
      </c>
      <c r="D48" s="86">
        <f>D49</f>
        <v>823.2</v>
      </c>
      <c r="E48" s="86">
        <f t="shared" si="0"/>
        <v>51.1304347826087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39">
      <c r="A49" s="52" t="s">
        <v>43</v>
      </c>
      <c r="B49" s="18" t="s">
        <v>76</v>
      </c>
      <c r="C49" s="86">
        <f>'Райбюд. '!C42</f>
        <v>1610</v>
      </c>
      <c r="D49" s="86">
        <f>'Райбюд. '!D42</f>
        <v>823.2</v>
      </c>
      <c r="E49" s="86">
        <f t="shared" si="0"/>
        <v>51.1304347826087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15.75">
      <c r="A50" s="57" t="s">
        <v>53</v>
      </c>
      <c r="B50" s="47" t="s">
        <v>52</v>
      </c>
      <c r="C50" s="86">
        <f>C51</f>
        <v>10</v>
      </c>
      <c r="D50" s="87">
        <f>'Свод с.п.'!D30</f>
        <v>0.2</v>
      </c>
      <c r="E50" s="86">
        <f t="shared" si="0"/>
        <v>2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51.75">
      <c r="A51" s="52" t="s">
        <v>87</v>
      </c>
      <c r="B51" s="22" t="s">
        <v>54</v>
      </c>
      <c r="C51" s="86">
        <f>'Свод с.п.'!C31</f>
        <v>10</v>
      </c>
      <c r="D51" s="86">
        <f>'Свод с.п.'!D31</f>
        <v>0.2</v>
      </c>
      <c r="E51" s="86">
        <f t="shared" si="0"/>
        <v>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15.75">
      <c r="A52" s="59" t="s">
        <v>68</v>
      </c>
      <c r="B52" s="18"/>
      <c r="C52" s="85">
        <f>C53+C65+C72+C77+C83+C135</f>
        <v>11512</v>
      </c>
      <c r="D52" s="85">
        <f>D53+D65+D72+D77+D83+D135</f>
        <v>4749.900000000001</v>
      </c>
      <c r="E52" s="85">
        <f t="shared" si="0"/>
        <v>41.26042390548993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26.25">
      <c r="A53" s="69" t="s">
        <v>15</v>
      </c>
      <c r="B53" s="17" t="s">
        <v>16</v>
      </c>
      <c r="C53" s="85">
        <f>C54+C63</f>
        <v>8630.6</v>
      </c>
      <c r="D53" s="85">
        <f>D54+D63</f>
        <v>2687.1</v>
      </c>
      <c r="E53" s="85">
        <f t="shared" si="0"/>
        <v>31.134567700970962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64.5">
      <c r="A54" s="69" t="s">
        <v>138</v>
      </c>
      <c r="B54" s="17" t="s">
        <v>17</v>
      </c>
      <c r="C54" s="85">
        <f>C55+C57+C60</f>
        <v>8625.6</v>
      </c>
      <c r="D54" s="85">
        <f>D55+D57+D60</f>
        <v>2687.1</v>
      </c>
      <c r="E54" s="85">
        <f t="shared" si="0"/>
        <v>31.152615470228156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51.75">
      <c r="A55" s="52" t="s">
        <v>18</v>
      </c>
      <c r="B55" s="18" t="s">
        <v>56</v>
      </c>
      <c r="C55" s="86">
        <f>C56</f>
        <v>6275</v>
      </c>
      <c r="D55" s="86">
        <f>D56</f>
        <v>2336.2</v>
      </c>
      <c r="E55" s="86">
        <f t="shared" si="0"/>
        <v>37.230278884462145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64.5">
      <c r="A56" s="48" t="s">
        <v>123</v>
      </c>
      <c r="B56" s="18" t="s">
        <v>120</v>
      </c>
      <c r="C56" s="86">
        <f>'Райбюд. '!C47</f>
        <v>6275</v>
      </c>
      <c r="D56" s="86">
        <f>'Райбюд. '!D47</f>
        <v>2336.2</v>
      </c>
      <c r="E56" s="86">
        <f t="shared" si="0"/>
        <v>37.230278884462145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64.5">
      <c r="A57" s="48" t="s">
        <v>90</v>
      </c>
      <c r="B57" s="18" t="s">
        <v>77</v>
      </c>
      <c r="C57" s="86">
        <f>C58+C59</f>
        <v>1611.5</v>
      </c>
      <c r="D57" s="86">
        <f>D58+D59</f>
        <v>46.9</v>
      </c>
      <c r="E57" s="86">
        <f t="shared" si="0"/>
        <v>2.9103319888302823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51.75">
      <c r="A58" s="48" t="s">
        <v>59</v>
      </c>
      <c r="B58" s="18" t="s">
        <v>78</v>
      </c>
      <c r="C58" s="86">
        <f>'Райбюд. '!C49</f>
        <v>1600</v>
      </c>
      <c r="D58" s="86">
        <f>'Райбюд. '!D49</f>
        <v>40.4</v>
      </c>
      <c r="E58" s="86">
        <f t="shared" si="0"/>
        <v>2.525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51.75">
      <c r="A59" s="37" t="s">
        <v>207</v>
      </c>
      <c r="B59" s="18" t="s">
        <v>115</v>
      </c>
      <c r="C59" s="86">
        <f>'Свод с.п.'!C36</f>
        <v>11.5</v>
      </c>
      <c r="D59" s="86">
        <f>'Свод с.п.'!D36</f>
        <v>6.5</v>
      </c>
      <c r="E59" s="86">
        <f t="shared" si="0"/>
        <v>56.52173913043478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64.5">
      <c r="A60" s="37" t="s">
        <v>98</v>
      </c>
      <c r="B60" s="18" t="s">
        <v>19</v>
      </c>
      <c r="C60" s="86">
        <f>C61+C62</f>
        <v>739.1</v>
      </c>
      <c r="D60" s="86">
        <f>D61+D62</f>
        <v>304</v>
      </c>
      <c r="E60" s="86">
        <f t="shared" si="0"/>
        <v>41.131105398457585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51.75">
      <c r="A61" s="48" t="s">
        <v>91</v>
      </c>
      <c r="B61" s="18" t="s">
        <v>79</v>
      </c>
      <c r="C61" s="86">
        <f>'Райбюд. '!C51</f>
        <v>373.1</v>
      </c>
      <c r="D61" s="86">
        <f>'Райбюд. '!D51</f>
        <v>190.7</v>
      </c>
      <c r="E61" s="86">
        <f t="shared" si="0"/>
        <v>51.11230233181452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51.75">
      <c r="A62" s="37" t="s">
        <v>209</v>
      </c>
      <c r="B62" s="18" t="s">
        <v>20</v>
      </c>
      <c r="C62" s="86">
        <f>'Свод с.п.'!C38</f>
        <v>366</v>
      </c>
      <c r="D62" s="86">
        <f>'Свод с.п.'!D38</f>
        <v>113.3</v>
      </c>
      <c r="E62" s="86">
        <f t="shared" si="0"/>
        <v>30.956284153005463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48.75" hidden="1">
      <c r="A63" s="15" t="s">
        <v>363</v>
      </c>
      <c r="B63" s="21" t="s">
        <v>362</v>
      </c>
      <c r="C63" s="86">
        <f>C64</f>
        <v>5</v>
      </c>
      <c r="D63" s="86">
        <f>D64</f>
        <v>0</v>
      </c>
      <c r="E63" s="86">
        <f t="shared" si="0"/>
        <v>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48.75" hidden="1">
      <c r="A64" s="15" t="s">
        <v>361</v>
      </c>
      <c r="B64" s="21" t="s">
        <v>364</v>
      </c>
      <c r="C64" s="86">
        <f>'Райбюд. '!C53</f>
        <v>5</v>
      </c>
      <c r="D64" s="86">
        <f>'Райбюд. '!D53</f>
        <v>0</v>
      </c>
      <c r="E64" s="86">
        <f t="shared" si="0"/>
        <v>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15.75">
      <c r="A65" s="76" t="s">
        <v>44</v>
      </c>
      <c r="B65" s="26" t="s">
        <v>45</v>
      </c>
      <c r="C65" s="85">
        <f>C66</f>
        <v>1836.4</v>
      </c>
      <c r="D65" s="85">
        <f>D66</f>
        <v>1636</v>
      </c>
      <c r="E65" s="85">
        <f t="shared" si="0"/>
        <v>89.08734480505336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5.75">
      <c r="A66" s="76" t="s">
        <v>46</v>
      </c>
      <c r="B66" s="26" t="s">
        <v>47</v>
      </c>
      <c r="C66" s="85">
        <f>C67+C69+C68</f>
        <v>1836.4</v>
      </c>
      <c r="D66" s="85">
        <f>D67+D69+D68</f>
        <v>1636</v>
      </c>
      <c r="E66" s="85">
        <f t="shared" si="0"/>
        <v>89.08734480505336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26.25">
      <c r="A67" s="83" t="s">
        <v>88</v>
      </c>
      <c r="B67" s="21" t="s">
        <v>89</v>
      </c>
      <c r="C67" s="86">
        <f>'Райбюд. '!C56</f>
        <v>165</v>
      </c>
      <c r="D67" s="86">
        <f>'Райбюд. '!D56</f>
        <v>52.4</v>
      </c>
      <c r="E67" s="86">
        <f t="shared" si="0"/>
        <v>31.757575757575758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15.75">
      <c r="A68" s="15" t="s">
        <v>405</v>
      </c>
      <c r="B68" s="21" t="s">
        <v>406</v>
      </c>
      <c r="C68" s="86">
        <f>'Райбюд. '!C57</f>
        <v>2.5</v>
      </c>
      <c r="D68" s="86">
        <f>'Райбюд. '!D57</f>
        <v>1.8</v>
      </c>
      <c r="E68" s="86">
        <f t="shared" si="0"/>
        <v>72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15.75">
      <c r="A69" s="83" t="s">
        <v>326</v>
      </c>
      <c r="B69" s="21" t="s">
        <v>325</v>
      </c>
      <c r="C69" s="86">
        <f>C70+C71</f>
        <v>1668.9</v>
      </c>
      <c r="D69" s="86">
        <f>D70+D71</f>
        <v>1581.8</v>
      </c>
      <c r="E69" s="86">
        <f t="shared" si="0"/>
        <v>94.78099346875186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15.75">
      <c r="A70" s="83" t="s">
        <v>171</v>
      </c>
      <c r="B70" s="21" t="s">
        <v>124</v>
      </c>
      <c r="C70" s="86">
        <f>'Райбюд. '!C59</f>
        <v>1668.9</v>
      </c>
      <c r="D70" s="86">
        <f>'Райбюд. '!D59</f>
        <v>1581.8</v>
      </c>
      <c r="E70" s="86">
        <f t="shared" si="0"/>
        <v>94.78099346875186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 hidden="1">
      <c r="A71" s="83" t="s">
        <v>323</v>
      </c>
      <c r="B71" s="21" t="s">
        <v>324</v>
      </c>
      <c r="C71" s="86">
        <f>'Райбюд. '!C60</f>
        <v>0</v>
      </c>
      <c r="D71" s="86">
        <f>'Райбюд. '!D60</f>
        <v>0</v>
      </c>
      <c r="E71" s="86" t="e">
        <f t="shared" si="0"/>
        <v>#DIV/0!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26.25">
      <c r="A72" s="76" t="s">
        <v>289</v>
      </c>
      <c r="B72" s="26" t="s">
        <v>287</v>
      </c>
      <c r="C72" s="85">
        <f>C73</f>
        <v>53</v>
      </c>
      <c r="D72" s="85">
        <f>D73</f>
        <v>25.5</v>
      </c>
      <c r="E72" s="85">
        <f t="shared" si="0"/>
        <v>48.113207547169814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>
      <c r="A73" s="76" t="s">
        <v>330</v>
      </c>
      <c r="B73" s="26" t="s">
        <v>328</v>
      </c>
      <c r="C73" s="85">
        <f>C74</f>
        <v>53</v>
      </c>
      <c r="D73" s="85">
        <f>D74</f>
        <v>25.5</v>
      </c>
      <c r="E73" s="85">
        <f t="shared" si="0"/>
        <v>48.113207547169814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5.75">
      <c r="A74" s="83" t="s">
        <v>331</v>
      </c>
      <c r="B74" s="21" t="s">
        <v>329</v>
      </c>
      <c r="C74" s="86">
        <f>C75+C76</f>
        <v>53</v>
      </c>
      <c r="D74" s="86">
        <f>D75+D76</f>
        <v>25.5</v>
      </c>
      <c r="E74" s="85">
        <f t="shared" si="0"/>
        <v>48.113207547169814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26.25" customHeight="1" hidden="1">
      <c r="A75" s="83" t="s">
        <v>327</v>
      </c>
      <c r="B75" s="21" t="s">
        <v>288</v>
      </c>
      <c r="C75" s="86">
        <f>'Райбюд. '!C64</f>
        <v>0</v>
      </c>
      <c r="D75" s="86">
        <f>'Райбюд. '!D64</f>
        <v>0</v>
      </c>
      <c r="E75" s="86" t="e">
        <f t="shared" si="0"/>
        <v>#DIV/0!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20.25" customHeight="1">
      <c r="A76" s="37" t="s">
        <v>129</v>
      </c>
      <c r="B76" s="18" t="s">
        <v>85</v>
      </c>
      <c r="C76" s="86">
        <f>'Свод с.п.'!C41</f>
        <v>53</v>
      </c>
      <c r="D76" s="86">
        <f>'Свод с.п.'!D41</f>
        <v>25.5</v>
      </c>
      <c r="E76" s="86">
        <f t="shared" si="0"/>
        <v>48.113207547169814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21" customHeight="1">
      <c r="A77" s="69" t="s">
        <v>48</v>
      </c>
      <c r="B77" s="17" t="s">
        <v>49</v>
      </c>
      <c r="C77" s="85">
        <f>C78+C81</f>
        <v>461</v>
      </c>
      <c r="D77" s="85">
        <f>D78+D81</f>
        <v>36.2</v>
      </c>
      <c r="E77" s="85">
        <f t="shared" si="0"/>
        <v>7.852494577006508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63.75" customHeight="1">
      <c r="A78" s="69" t="s">
        <v>83</v>
      </c>
      <c r="B78" s="17" t="s">
        <v>50</v>
      </c>
      <c r="C78" s="85">
        <f>C79+C80</f>
        <v>165</v>
      </c>
      <c r="D78" s="85">
        <f>D79+D80</f>
        <v>0</v>
      </c>
      <c r="E78" s="85">
        <v>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64.5">
      <c r="A79" s="52" t="s">
        <v>60</v>
      </c>
      <c r="B79" s="18" t="s">
        <v>57</v>
      </c>
      <c r="C79" s="86">
        <f>'Райбюд. '!C67</f>
        <v>115</v>
      </c>
      <c r="D79" s="86">
        <f>'Райбюд. '!D67</f>
        <v>0</v>
      </c>
      <c r="E79" s="86">
        <f t="shared" si="0"/>
        <v>0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64.5">
      <c r="A80" s="52" t="s">
        <v>94</v>
      </c>
      <c r="B80" s="47" t="s">
        <v>55</v>
      </c>
      <c r="C80" s="86">
        <f>'Свод с.п.'!C43</f>
        <v>50</v>
      </c>
      <c r="D80" s="86">
        <f>'Свод с.п.'!D43</f>
        <v>0</v>
      </c>
      <c r="E80" s="86">
        <f t="shared" si="0"/>
        <v>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48" customHeight="1">
      <c r="A81" s="69" t="s">
        <v>58</v>
      </c>
      <c r="B81" s="17" t="s">
        <v>51</v>
      </c>
      <c r="C81" s="85">
        <f>C82</f>
        <v>296</v>
      </c>
      <c r="D81" s="85">
        <f>D82</f>
        <v>36.2</v>
      </c>
      <c r="E81" s="85">
        <f t="shared" si="0"/>
        <v>12.229729729729732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51.75">
      <c r="A82" s="37" t="s">
        <v>122</v>
      </c>
      <c r="B82" s="25" t="s">
        <v>121</v>
      </c>
      <c r="C82" s="86">
        <f>'Райбюд. '!C69</f>
        <v>296</v>
      </c>
      <c r="D82" s="86">
        <f>'Райбюд. '!D69</f>
        <v>36.2</v>
      </c>
      <c r="E82" s="86">
        <f t="shared" si="0"/>
        <v>12.229729729729732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15.75">
      <c r="A83" s="70" t="s">
        <v>21</v>
      </c>
      <c r="B83" s="63" t="s">
        <v>22</v>
      </c>
      <c r="C83" s="85">
        <f>C84+C115+C120+C113</f>
        <v>531</v>
      </c>
      <c r="D83" s="85">
        <f>D84+D115+D120+D113</f>
        <v>365.1</v>
      </c>
      <c r="E83" s="85">
        <f t="shared" si="0"/>
        <v>68.75706214689265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26.25">
      <c r="A84" s="71" t="s">
        <v>223</v>
      </c>
      <c r="B84" s="66" t="s">
        <v>224</v>
      </c>
      <c r="C84" s="85">
        <f>C85+C89+C91+C95+C100+C103+C108+C110+C98+C106</f>
        <v>445.20000000000005</v>
      </c>
      <c r="D84" s="85">
        <f>D85+D89+D91+D95+D100+D103+D108+D110+D98+D106</f>
        <v>332.8</v>
      </c>
      <c r="E84" s="85">
        <f t="shared" si="0"/>
        <v>74.7529200359389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49.5" customHeight="1">
      <c r="A85" s="72" t="s">
        <v>292</v>
      </c>
      <c r="B85" s="66" t="s">
        <v>290</v>
      </c>
      <c r="C85" s="85">
        <f>C86+C87+C88</f>
        <v>22</v>
      </c>
      <c r="D85" s="85">
        <f>D86+D87+D88</f>
        <v>6.300000000000001</v>
      </c>
      <c r="E85" s="85">
        <f t="shared" si="0"/>
        <v>28.636363636363637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48">
      <c r="A86" s="68" t="s">
        <v>421</v>
      </c>
      <c r="B86" s="65" t="s">
        <v>291</v>
      </c>
      <c r="C86" s="86">
        <f>'Райбюд. '!C73</f>
        <v>18</v>
      </c>
      <c r="D86" s="86">
        <f>'Райбюд. '!D73</f>
        <v>5.9</v>
      </c>
      <c r="E86" s="86">
        <f t="shared" si="0"/>
        <v>32.77777777777778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48">
      <c r="A87" s="68" t="s">
        <v>421</v>
      </c>
      <c r="B87" s="65" t="s">
        <v>336</v>
      </c>
      <c r="C87" s="86">
        <f>'Райбюд. '!C74</f>
        <v>4</v>
      </c>
      <c r="D87" s="86">
        <f>'Райбюд. '!D74</f>
        <v>0.4</v>
      </c>
      <c r="E87" s="86">
        <f t="shared" si="0"/>
        <v>10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72.75" hidden="1">
      <c r="A88" s="135" t="s">
        <v>432</v>
      </c>
      <c r="B88" s="23" t="s">
        <v>433</v>
      </c>
      <c r="C88" s="86">
        <f>'Райбюд. '!C75</f>
        <v>0</v>
      </c>
      <c r="D88" s="86">
        <f>'Райбюд. '!D75</f>
        <v>0</v>
      </c>
      <c r="E88" s="86">
        <v>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64.5">
      <c r="A89" s="71" t="s">
        <v>293</v>
      </c>
      <c r="B89" s="66" t="s">
        <v>226</v>
      </c>
      <c r="C89" s="85">
        <f>C90</f>
        <v>42.4</v>
      </c>
      <c r="D89" s="85">
        <f>D90</f>
        <v>0</v>
      </c>
      <c r="E89" s="85">
        <f t="shared" si="0"/>
        <v>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77.25">
      <c r="A90" s="73" t="s">
        <v>225</v>
      </c>
      <c r="B90" s="65" t="s">
        <v>227</v>
      </c>
      <c r="C90" s="86">
        <f>'Райбюд. '!C77</f>
        <v>42.4</v>
      </c>
      <c r="D90" s="86">
        <f>'Райбюд. '!D77</f>
        <v>0</v>
      </c>
      <c r="E90" s="86">
        <f t="shared" si="0"/>
        <v>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39">
      <c r="A91" s="71" t="s">
        <v>228</v>
      </c>
      <c r="B91" s="66" t="s">
        <v>229</v>
      </c>
      <c r="C91" s="85">
        <f>C92+C94+C93</f>
        <v>63</v>
      </c>
      <c r="D91" s="85">
        <f>D92+D94+D93</f>
        <v>20</v>
      </c>
      <c r="E91" s="85">
        <f t="shared" si="0"/>
        <v>31.746031746031743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77.25" hidden="1">
      <c r="A92" s="73" t="s">
        <v>230</v>
      </c>
      <c r="B92" s="65" t="s">
        <v>231</v>
      </c>
      <c r="C92" s="86">
        <f>'Райбюд. '!C79</f>
        <v>0</v>
      </c>
      <c r="D92" s="86">
        <f>'Райбюд. '!D79</f>
        <v>0</v>
      </c>
      <c r="E92" s="86" t="e">
        <f t="shared" si="0"/>
        <v>#DIV/0!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63.75">
      <c r="A93" s="88" t="s">
        <v>337</v>
      </c>
      <c r="B93" s="89" t="s">
        <v>338</v>
      </c>
      <c r="C93" s="86">
        <f>'Райбюд. '!C80</f>
        <v>20</v>
      </c>
      <c r="D93" s="86">
        <f>'Райбюд. '!D80</f>
        <v>20</v>
      </c>
      <c r="E93" s="86">
        <f t="shared" si="0"/>
        <v>100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51.75">
      <c r="A94" s="73" t="s">
        <v>232</v>
      </c>
      <c r="B94" s="65" t="s">
        <v>233</v>
      </c>
      <c r="C94" s="86">
        <f>'Райбюд. '!C81</f>
        <v>43</v>
      </c>
      <c r="D94" s="86">
        <f>'Райбюд. '!D81</f>
        <v>0</v>
      </c>
      <c r="E94" s="86">
        <f t="shared" si="0"/>
        <v>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51.75">
      <c r="A95" s="71" t="s">
        <v>234</v>
      </c>
      <c r="B95" s="66" t="s">
        <v>235</v>
      </c>
      <c r="C95" s="85">
        <f>C96+C97</f>
        <v>32</v>
      </c>
      <c r="D95" s="85">
        <f>D96+D97</f>
        <v>18.1</v>
      </c>
      <c r="E95" s="85">
        <f t="shared" si="0"/>
        <v>56.56250000000001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60">
      <c r="A96" s="90" t="s">
        <v>339</v>
      </c>
      <c r="B96" s="89" t="s">
        <v>340</v>
      </c>
      <c r="C96" s="86">
        <f>'Райбюд. '!C83</f>
        <v>32</v>
      </c>
      <c r="D96" s="86">
        <f>'Райбюд. '!D83</f>
        <v>18.1</v>
      </c>
      <c r="E96" s="86">
        <f t="shared" si="0"/>
        <v>56.56250000000001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64.5" hidden="1">
      <c r="A97" s="73" t="s">
        <v>236</v>
      </c>
      <c r="B97" s="65" t="s">
        <v>237</v>
      </c>
      <c r="C97" s="86">
        <f>'Райбюд. '!C84</f>
        <v>0</v>
      </c>
      <c r="D97" s="86">
        <f>'Райбюд. '!D84</f>
        <v>0</v>
      </c>
      <c r="E97" s="86">
        <v>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36">
      <c r="A98" s="91" t="s">
        <v>341</v>
      </c>
      <c r="B98" s="92" t="s">
        <v>342</v>
      </c>
      <c r="C98" s="85">
        <f>C99</f>
        <v>9</v>
      </c>
      <c r="D98" s="85">
        <f>D99</f>
        <v>0</v>
      </c>
      <c r="E98" s="85">
        <f t="shared" si="0"/>
        <v>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48">
      <c r="A99" s="90" t="s">
        <v>343</v>
      </c>
      <c r="B99" s="93" t="s">
        <v>344</v>
      </c>
      <c r="C99" s="86">
        <f>'Райбюд. '!C86</f>
        <v>9</v>
      </c>
      <c r="D99" s="86">
        <f>'Райбюд. '!D86</f>
        <v>0</v>
      </c>
      <c r="E99" s="86">
        <f t="shared" si="0"/>
        <v>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51.75">
      <c r="A100" s="71" t="s">
        <v>238</v>
      </c>
      <c r="B100" s="66" t="s">
        <v>239</v>
      </c>
      <c r="C100" s="85">
        <f>C101+C102</f>
        <v>0.3</v>
      </c>
      <c r="D100" s="85">
        <f>D101+D102</f>
        <v>0.4</v>
      </c>
      <c r="E100" s="85">
        <f t="shared" si="0"/>
        <v>133.33333333333334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90" hidden="1">
      <c r="A101" s="73" t="s">
        <v>253</v>
      </c>
      <c r="B101" s="65" t="s">
        <v>252</v>
      </c>
      <c r="C101" s="86">
        <f>'Райбюд. '!C88</f>
        <v>0</v>
      </c>
      <c r="D101" s="86">
        <f>'Райбюд. '!D88</f>
        <v>0</v>
      </c>
      <c r="E101" s="86">
        <v>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60.75">
      <c r="A102" s="64" t="s">
        <v>373</v>
      </c>
      <c r="B102" s="65" t="s">
        <v>374</v>
      </c>
      <c r="C102" s="86">
        <f>'Райбюд. '!C89</f>
        <v>0.3</v>
      </c>
      <c r="D102" s="86">
        <f>'Райбюд. '!D89</f>
        <v>0.4</v>
      </c>
      <c r="E102" s="86">
        <f t="shared" si="0"/>
        <v>133.33333333333334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51.75">
      <c r="A103" s="71" t="s">
        <v>254</v>
      </c>
      <c r="B103" s="66" t="s">
        <v>255</v>
      </c>
      <c r="C103" s="85">
        <f>C104+C105</f>
        <v>19.5</v>
      </c>
      <c r="D103" s="85">
        <f>D104+D105</f>
        <v>19.5</v>
      </c>
      <c r="E103" s="85">
        <f t="shared" si="0"/>
        <v>100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90">
      <c r="A104" s="73" t="s">
        <v>257</v>
      </c>
      <c r="B104" s="65" t="s">
        <v>256</v>
      </c>
      <c r="C104" s="86">
        <f>'Райбюд. '!C91</f>
        <v>4.5</v>
      </c>
      <c r="D104" s="86">
        <f>'Райбюд. '!D91</f>
        <v>4.5</v>
      </c>
      <c r="E104" s="86">
        <f t="shared" si="0"/>
        <v>100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72.75">
      <c r="A105" s="135" t="s">
        <v>432</v>
      </c>
      <c r="B105" s="23" t="s">
        <v>464</v>
      </c>
      <c r="C105" s="86">
        <f>'Райбюд. '!C92</f>
        <v>15</v>
      </c>
      <c r="D105" s="86">
        <f>'Райбюд. '!D92</f>
        <v>15</v>
      </c>
      <c r="E105" s="86">
        <f t="shared" si="0"/>
        <v>100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48.75">
      <c r="A106" s="67" t="s">
        <v>408</v>
      </c>
      <c r="B106" s="66" t="s">
        <v>409</v>
      </c>
      <c r="C106" s="85">
        <f>C107</f>
        <v>5</v>
      </c>
      <c r="D106" s="85">
        <f>D107</f>
        <v>0</v>
      </c>
      <c r="E106" s="85">
        <f t="shared" si="0"/>
        <v>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60.75">
      <c r="A107" s="64" t="s">
        <v>407</v>
      </c>
      <c r="B107" s="65" t="s">
        <v>410</v>
      </c>
      <c r="C107" s="86">
        <f>'Райбюд. '!C94</f>
        <v>5</v>
      </c>
      <c r="D107" s="86">
        <f>'Райбюд. '!D94</f>
        <v>0</v>
      </c>
      <c r="E107" s="86">
        <f t="shared" si="0"/>
        <v>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39">
      <c r="A108" s="71" t="s">
        <v>240</v>
      </c>
      <c r="B108" s="66" t="s">
        <v>241</v>
      </c>
      <c r="C108" s="85">
        <f>C109</f>
        <v>115</v>
      </c>
      <c r="D108" s="85">
        <f>D109</f>
        <v>164</v>
      </c>
      <c r="E108" s="85">
        <f t="shared" si="0"/>
        <v>142.6086956521739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64.5">
      <c r="A109" s="73" t="s">
        <v>242</v>
      </c>
      <c r="B109" s="65" t="s">
        <v>258</v>
      </c>
      <c r="C109" s="86">
        <f>'Райбюд. '!C96</f>
        <v>115</v>
      </c>
      <c r="D109" s="86">
        <f>'Райбюд. '!D96</f>
        <v>164</v>
      </c>
      <c r="E109" s="86">
        <f t="shared" si="0"/>
        <v>142.6086956521739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51.75">
      <c r="A110" s="71" t="s">
        <v>259</v>
      </c>
      <c r="B110" s="66" t="s">
        <v>260</v>
      </c>
      <c r="C110" s="85">
        <f>C111+C112</f>
        <v>137</v>
      </c>
      <c r="D110" s="85">
        <f>D111+D112</f>
        <v>104.5</v>
      </c>
      <c r="E110" s="85">
        <f t="shared" si="0"/>
        <v>76.27737226277372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64.5">
      <c r="A111" s="73" t="s">
        <v>261</v>
      </c>
      <c r="B111" s="65" t="s">
        <v>262</v>
      </c>
      <c r="C111" s="86">
        <f>'Райбюд. '!C98</f>
        <v>130</v>
      </c>
      <c r="D111" s="86">
        <f>'Райбюд. '!D98</f>
        <v>104.5</v>
      </c>
      <c r="E111" s="86">
        <f t="shared" si="0"/>
        <v>80.38461538461539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60.75">
      <c r="A112" s="64" t="s">
        <v>261</v>
      </c>
      <c r="B112" s="65" t="s">
        <v>345</v>
      </c>
      <c r="C112" s="86">
        <f>'Райбюд. '!C99</f>
        <v>7</v>
      </c>
      <c r="D112" s="86">
        <f>'Райбюд. '!D99</f>
        <v>0</v>
      </c>
      <c r="E112" s="86">
        <f t="shared" si="0"/>
        <v>0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24.75" hidden="1">
      <c r="A113" s="106" t="s">
        <v>388</v>
      </c>
      <c r="B113" s="20" t="s">
        <v>389</v>
      </c>
      <c r="C113" s="85">
        <f>C114</f>
        <v>4</v>
      </c>
      <c r="D113" s="85">
        <f>D114</f>
        <v>4</v>
      </c>
      <c r="E113" s="85">
        <f t="shared" si="0"/>
        <v>100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36.75" hidden="1">
      <c r="A114" s="107" t="s">
        <v>387</v>
      </c>
      <c r="B114" s="19" t="s">
        <v>390</v>
      </c>
      <c r="C114" s="86">
        <f>'Свод с.п.'!C46</f>
        <v>4</v>
      </c>
      <c r="D114" s="86">
        <f>'Свод с.п.'!D46</f>
        <v>4</v>
      </c>
      <c r="E114" s="86">
        <f t="shared" si="0"/>
        <v>100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90.75" customHeight="1" hidden="1">
      <c r="A115" s="70" t="s">
        <v>243</v>
      </c>
      <c r="B115" s="66" t="s">
        <v>244</v>
      </c>
      <c r="C115" s="85">
        <f>C116+C118</f>
        <v>0</v>
      </c>
      <c r="D115" s="85">
        <f>D116+D118</f>
        <v>0</v>
      </c>
      <c r="E115" s="85" t="e">
        <f t="shared" si="0"/>
        <v>#DIV/0!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36.75" hidden="1">
      <c r="A116" s="39" t="s">
        <v>298</v>
      </c>
      <c r="B116" s="19" t="s">
        <v>299</v>
      </c>
      <c r="C116" s="86">
        <f>C117</f>
        <v>0</v>
      </c>
      <c r="D116" s="86">
        <f>D117</f>
        <v>0</v>
      </c>
      <c r="E116" s="86" t="e">
        <f t="shared" si="0"/>
        <v>#DIV/0!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48.75" hidden="1">
      <c r="A117" s="39" t="s">
        <v>300</v>
      </c>
      <c r="B117" s="19" t="s">
        <v>301</v>
      </c>
      <c r="C117" s="86">
        <f>'Свод с.п.'!C49</f>
        <v>0</v>
      </c>
      <c r="D117" s="86">
        <f>'Свод с.п.'!D49</f>
        <v>0</v>
      </c>
      <c r="E117" s="86" t="e">
        <f t="shared" si="0"/>
        <v>#DIV/0!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64.5" hidden="1">
      <c r="A118" s="74" t="s">
        <v>263</v>
      </c>
      <c r="B118" s="65" t="s">
        <v>245</v>
      </c>
      <c r="C118" s="86">
        <f>C119</f>
        <v>0</v>
      </c>
      <c r="D118" s="86">
        <f>D119</f>
        <v>0</v>
      </c>
      <c r="E118" s="86" t="e">
        <f t="shared" si="0"/>
        <v>#DIV/0!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53.25" customHeight="1" hidden="1">
      <c r="A119" s="74" t="s">
        <v>294</v>
      </c>
      <c r="B119" s="50" t="s">
        <v>246</v>
      </c>
      <c r="C119" s="86">
        <f>'Райбюд. '!C102</f>
        <v>0</v>
      </c>
      <c r="D119" s="86">
        <f>'Райбюд. '!D102</f>
        <v>0</v>
      </c>
      <c r="E119" s="86" t="e">
        <f t="shared" si="0"/>
        <v>#DIV/0!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15.75">
      <c r="A120" s="75" t="s">
        <v>264</v>
      </c>
      <c r="B120" s="49" t="s">
        <v>247</v>
      </c>
      <c r="C120" s="85">
        <f>C121+C123+C125+C133</f>
        <v>81.8</v>
      </c>
      <c r="D120" s="85">
        <f>D121+D123+D125</f>
        <v>28.3</v>
      </c>
      <c r="E120" s="85">
        <f aca="true" t="shared" si="1" ref="E120:E186">D120/C120*100</f>
        <v>34.59657701711492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60" hidden="1">
      <c r="A121" s="101" t="s">
        <v>378</v>
      </c>
      <c r="B121" s="99" t="s">
        <v>376</v>
      </c>
      <c r="C121" s="85">
        <f>C122</f>
        <v>0</v>
      </c>
      <c r="D121" s="85">
        <f>D122</f>
        <v>0</v>
      </c>
      <c r="E121" s="85" t="e">
        <f t="shared" si="1"/>
        <v>#DIV/0!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36" hidden="1">
      <c r="A122" s="90" t="s">
        <v>375</v>
      </c>
      <c r="B122" s="100" t="s">
        <v>377</v>
      </c>
      <c r="C122" s="86">
        <f>'Райбюд. '!C105</f>
        <v>0</v>
      </c>
      <c r="D122" s="86">
        <f>'Райбюд. '!D105</f>
        <v>0</v>
      </c>
      <c r="E122" s="86" t="e">
        <f t="shared" si="1"/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60.75" hidden="1">
      <c r="A123" s="38" t="s">
        <v>371</v>
      </c>
      <c r="B123" s="20" t="s">
        <v>369</v>
      </c>
      <c r="C123" s="85">
        <f>C124</f>
        <v>0</v>
      </c>
      <c r="D123" s="85">
        <f>D124</f>
        <v>0</v>
      </c>
      <c r="E123" s="85" t="e">
        <f t="shared" si="1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36.75" hidden="1">
      <c r="A124" s="39" t="s">
        <v>372</v>
      </c>
      <c r="B124" s="19" t="s">
        <v>370</v>
      </c>
      <c r="C124" s="86">
        <f>'Свод с.п.'!C52</f>
        <v>0</v>
      </c>
      <c r="D124" s="86">
        <f>'Свод с.п.'!D52</f>
        <v>0</v>
      </c>
      <c r="E124" s="86" t="e">
        <f t="shared" si="1"/>
        <v>#DIV/0!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48.75">
      <c r="A125" s="61" t="s">
        <v>334</v>
      </c>
      <c r="B125" s="49" t="s">
        <v>249</v>
      </c>
      <c r="C125" s="85">
        <f>C127+C128+C131+C132+C126+C130+C129</f>
        <v>66.8</v>
      </c>
      <c r="D125" s="85">
        <f>D127+D128+D131+D132+D126+D130+D129</f>
        <v>28.3</v>
      </c>
      <c r="E125" s="85">
        <f t="shared" si="1"/>
        <v>42.36526946107785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48.75">
      <c r="A126" s="62" t="s">
        <v>295</v>
      </c>
      <c r="B126" s="65" t="s">
        <v>346</v>
      </c>
      <c r="C126" s="86">
        <f>'Райбюд. '!C107</f>
        <v>12</v>
      </c>
      <c r="D126" s="86">
        <f>'Райбюд. '!D107</f>
        <v>0</v>
      </c>
      <c r="E126" s="86">
        <f t="shared" si="1"/>
        <v>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51.75">
      <c r="A127" s="60" t="s">
        <v>295</v>
      </c>
      <c r="B127" s="65" t="s">
        <v>250</v>
      </c>
      <c r="C127" s="86">
        <f>'Райбюд. '!C108+'Свод с.п.'!C54</f>
        <v>44</v>
      </c>
      <c r="D127" s="86">
        <f>'Райбюд. '!D108+'Свод с.п.'!D54</f>
        <v>17.5</v>
      </c>
      <c r="E127" s="86">
        <f t="shared" si="1"/>
        <v>39.77272727272727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39.75" customHeight="1" hidden="1">
      <c r="A128" s="60" t="s">
        <v>297</v>
      </c>
      <c r="B128" s="65" t="s">
        <v>265</v>
      </c>
      <c r="C128" s="86">
        <f>'Райбюд. '!C109</f>
        <v>0</v>
      </c>
      <c r="D128" s="86">
        <f>'Райбюд. '!D109</f>
        <v>0</v>
      </c>
      <c r="E128" s="86" t="e">
        <f t="shared" si="1"/>
        <v>#DIV/0!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39.75" customHeight="1" hidden="1">
      <c r="A129" s="62" t="s">
        <v>297</v>
      </c>
      <c r="B129" s="65" t="s">
        <v>411</v>
      </c>
      <c r="C129" s="86">
        <f>'Райбюд. '!C110</f>
        <v>0</v>
      </c>
      <c r="D129" s="86">
        <f>'Райбюд. '!D110</f>
        <v>0</v>
      </c>
      <c r="E129" s="86" t="e">
        <f>D129/C129*100</f>
        <v>#DIV/0!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39.75" customHeight="1" hidden="1">
      <c r="A130" s="62" t="s">
        <v>297</v>
      </c>
      <c r="B130" s="65" t="s">
        <v>347</v>
      </c>
      <c r="C130" s="86">
        <f>'Райбюд. '!C111</f>
        <v>0</v>
      </c>
      <c r="D130" s="86">
        <f>'Райбюд. '!D111</f>
        <v>0</v>
      </c>
      <c r="E130" s="86" t="e">
        <f t="shared" si="1"/>
        <v>#DIV/0!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36.75" customHeight="1" hidden="1">
      <c r="A131" s="60" t="s">
        <v>297</v>
      </c>
      <c r="B131" s="65" t="s">
        <v>266</v>
      </c>
      <c r="C131" s="86">
        <f>'Райбюд. '!C112</f>
        <v>0</v>
      </c>
      <c r="D131" s="86">
        <f>'Райбюд. '!D112</f>
        <v>0</v>
      </c>
      <c r="E131" s="86" t="e">
        <f t="shared" si="1"/>
        <v>#DIV/0!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64.5">
      <c r="A132" s="60" t="s">
        <v>296</v>
      </c>
      <c r="B132" s="65" t="s">
        <v>251</v>
      </c>
      <c r="C132" s="86">
        <f>'Райбюд. '!C113</f>
        <v>10.8</v>
      </c>
      <c r="D132" s="86">
        <f>'Райбюд. '!D113</f>
        <v>10.8</v>
      </c>
      <c r="E132" s="86">
        <f t="shared" si="1"/>
        <v>100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36.75">
      <c r="A133" s="136" t="s">
        <v>436</v>
      </c>
      <c r="B133" s="31" t="s">
        <v>434</v>
      </c>
      <c r="C133" s="85">
        <f>C134</f>
        <v>15</v>
      </c>
      <c r="D133" s="85">
        <f>D134</f>
        <v>0</v>
      </c>
      <c r="E133" s="85">
        <f t="shared" si="1"/>
        <v>0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36.75">
      <c r="A134" s="135" t="s">
        <v>387</v>
      </c>
      <c r="B134" s="25" t="s">
        <v>435</v>
      </c>
      <c r="C134" s="86">
        <f>'Райбюд. '!C115</f>
        <v>15</v>
      </c>
      <c r="D134" s="86">
        <f>'Райбюд. '!D115</f>
        <v>0</v>
      </c>
      <c r="E134" s="86">
        <f t="shared" si="1"/>
        <v>0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15.75" hidden="1">
      <c r="A135" s="11" t="s">
        <v>302</v>
      </c>
      <c r="B135" s="44" t="s">
        <v>303</v>
      </c>
      <c r="C135" s="85">
        <f>C136</f>
        <v>0</v>
      </c>
      <c r="D135" s="85">
        <f>D136</f>
        <v>0</v>
      </c>
      <c r="E135" s="85">
        <v>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15.75" hidden="1">
      <c r="A136" s="11" t="s">
        <v>304</v>
      </c>
      <c r="B136" s="44" t="s">
        <v>306</v>
      </c>
      <c r="C136" s="85">
        <f>C137+C138</f>
        <v>0</v>
      </c>
      <c r="D136" s="85">
        <f>D137+D138</f>
        <v>0</v>
      </c>
      <c r="E136" s="85">
        <v>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15.75" hidden="1">
      <c r="A137" s="10" t="s">
        <v>427</v>
      </c>
      <c r="B137" s="21" t="s">
        <v>428</v>
      </c>
      <c r="C137" s="86">
        <f>'Райбюд. '!C118</f>
        <v>0</v>
      </c>
      <c r="D137" s="86">
        <f>'Райбюд. '!D118</f>
        <v>0</v>
      </c>
      <c r="E137" s="86"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26.25" hidden="1">
      <c r="A138" s="14" t="s">
        <v>305</v>
      </c>
      <c r="B138" s="23" t="s">
        <v>307</v>
      </c>
      <c r="C138" s="86">
        <f>'Свод с.п.'!C57</f>
        <v>0</v>
      </c>
      <c r="D138" s="86">
        <f>'Свод с.п.'!D57</f>
        <v>0</v>
      </c>
      <c r="E138" s="86"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15.75">
      <c r="A139" s="76" t="s">
        <v>69</v>
      </c>
      <c r="B139" s="27" t="s">
        <v>80</v>
      </c>
      <c r="C139" s="85">
        <f>C140+C238</f>
        <v>324239.6</v>
      </c>
      <c r="D139" s="85">
        <f>D140+D238</f>
        <v>153491.19999999998</v>
      </c>
      <c r="E139" s="85">
        <f t="shared" si="1"/>
        <v>47.33881981102863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26.25">
      <c r="A140" s="76" t="s">
        <v>81</v>
      </c>
      <c r="B140" s="27" t="s">
        <v>82</v>
      </c>
      <c r="C140" s="85">
        <f>C141+C150+C188+C221</f>
        <v>324239.6</v>
      </c>
      <c r="D140" s="85">
        <f>D141+D150+D188+D221</f>
        <v>153491.19999999998</v>
      </c>
      <c r="E140" s="85">
        <f t="shared" si="1"/>
        <v>47.33881981102863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15.75">
      <c r="A141" s="77" t="s">
        <v>172</v>
      </c>
      <c r="B141" s="17" t="s">
        <v>154</v>
      </c>
      <c r="C141" s="85">
        <f>C142+C144</f>
        <v>19774</v>
      </c>
      <c r="D141" s="85">
        <f>D142+D144</f>
        <v>9887</v>
      </c>
      <c r="E141" s="85">
        <f t="shared" si="1"/>
        <v>50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15.75">
      <c r="A142" s="77" t="s">
        <v>37</v>
      </c>
      <c r="B142" s="17" t="s">
        <v>173</v>
      </c>
      <c r="C142" s="85">
        <f>C143</f>
        <v>19774</v>
      </c>
      <c r="D142" s="85">
        <f>D143</f>
        <v>9887</v>
      </c>
      <c r="E142" s="85">
        <f t="shared" si="1"/>
        <v>50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24.75">
      <c r="A143" s="41" t="s">
        <v>213</v>
      </c>
      <c r="B143" s="46" t="s">
        <v>152</v>
      </c>
      <c r="C143" s="86">
        <f>'Свод с.п.'!C62</f>
        <v>19774</v>
      </c>
      <c r="D143" s="86">
        <f>'Свод с.п.'!D62</f>
        <v>9887</v>
      </c>
      <c r="E143" s="86">
        <f t="shared" si="1"/>
        <v>50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24.75" hidden="1">
      <c r="A144" s="40" t="s">
        <v>309</v>
      </c>
      <c r="B144" s="45" t="s">
        <v>311</v>
      </c>
      <c r="C144" s="85">
        <f>C149+C145+C146+C147+C148</f>
        <v>0</v>
      </c>
      <c r="D144" s="85">
        <f>D149+D145+D146+D147+D148</f>
        <v>0</v>
      </c>
      <c r="E144" s="85" t="e">
        <f t="shared" si="1"/>
        <v>#DIV/0!</v>
      </c>
      <c r="F144" s="84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24" hidden="1">
      <c r="A145" s="96" t="s">
        <v>349</v>
      </c>
      <c r="B145" s="89" t="s">
        <v>350</v>
      </c>
      <c r="C145" s="86">
        <f>'Райбюд. '!C123</f>
        <v>0</v>
      </c>
      <c r="D145" s="86">
        <f>'Райбюд. '!D123</f>
        <v>0</v>
      </c>
      <c r="E145" s="86" t="e">
        <f t="shared" si="1"/>
        <v>#DIV/0!</v>
      </c>
      <c r="F145" s="8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24" hidden="1">
      <c r="A146" s="96" t="s">
        <v>351</v>
      </c>
      <c r="B146" s="89" t="s">
        <v>350</v>
      </c>
      <c r="C146" s="86">
        <f>'Райбюд. '!C124</f>
        <v>0</v>
      </c>
      <c r="D146" s="86">
        <f>'Райбюд. '!D124</f>
        <v>0</v>
      </c>
      <c r="E146" s="86" t="e">
        <f t="shared" si="1"/>
        <v>#DIV/0!</v>
      </c>
      <c r="F146" s="84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" hidden="1">
      <c r="A147" s="96" t="s">
        <v>352</v>
      </c>
      <c r="B147" s="89" t="s">
        <v>350</v>
      </c>
      <c r="C147" s="86">
        <f>'Райбюд. '!C125</f>
        <v>0</v>
      </c>
      <c r="D147" s="86">
        <f>'Райбюд. '!D125</f>
        <v>0</v>
      </c>
      <c r="E147" s="86" t="e">
        <f t="shared" si="1"/>
        <v>#DIV/0!</v>
      </c>
      <c r="F147" s="84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" hidden="1">
      <c r="A148" s="96" t="s">
        <v>352</v>
      </c>
      <c r="B148" s="89" t="s">
        <v>350</v>
      </c>
      <c r="C148" s="86">
        <f>'Райбюд. '!C126</f>
        <v>0</v>
      </c>
      <c r="D148" s="86">
        <f>'Райбюд. '!D126</f>
        <v>0</v>
      </c>
      <c r="E148" s="86" t="e">
        <f t="shared" si="1"/>
        <v>#DIV/0!</v>
      </c>
      <c r="F148" s="84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4.75" hidden="1">
      <c r="A149" s="41" t="s">
        <v>308</v>
      </c>
      <c r="B149" s="46" t="s">
        <v>310</v>
      </c>
      <c r="C149" s="86">
        <f>'Свод с.п.'!C64</f>
        <v>0</v>
      </c>
      <c r="D149" s="86">
        <f>'Свод с.п.'!D64</f>
        <v>0</v>
      </c>
      <c r="E149" s="86" t="e">
        <f t="shared" si="1"/>
        <v>#DIV/0!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26.25">
      <c r="A150" s="77" t="s">
        <v>321</v>
      </c>
      <c r="B150" s="17" t="s">
        <v>163</v>
      </c>
      <c r="C150" s="85">
        <f>C151+C159+C167+C175+C163+C161+C170</f>
        <v>113160.00000000001</v>
      </c>
      <c r="D150" s="85">
        <f>D151+D159+D167+D175+D163+D161+D170</f>
        <v>30671.8</v>
      </c>
      <c r="E150" s="85">
        <f t="shared" si="1"/>
        <v>27.104807352421346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51.75">
      <c r="A151" s="77" t="s">
        <v>174</v>
      </c>
      <c r="B151" s="17" t="s">
        <v>155</v>
      </c>
      <c r="C151" s="85">
        <f>C152</f>
        <v>19015</v>
      </c>
      <c r="D151" s="85">
        <f>D152</f>
        <v>6666.8</v>
      </c>
      <c r="E151" s="85">
        <f t="shared" si="1"/>
        <v>35.06074151985275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51.75">
      <c r="A152" s="78" t="s">
        <v>143</v>
      </c>
      <c r="B152" s="18" t="s">
        <v>175</v>
      </c>
      <c r="C152" s="86">
        <f>'Райбюд. '!C129</f>
        <v>19015</v>
      </c>
      <c r="D152" s="86">
        <f>'Райбюд. '!D129</f>
        <v>6666.8</v>
      </c>
      <c r="E152" s="86">
        <f t="shared" si="1"/>
        <v>35.06074151985275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26.25" hidden="1">
      <c r="A153" s="77" t="s">
        <v>267</v>
      </c>
      <c r="B153" s="17" t="s">
        <v>268</v>
      </c>
      <c r="C153" s="85" t="e">
        <f>C154</f>
        <v>#REF!</v>
      </c>
      <c r="D153" s="85" t="e">
        <f>D154</f>
        <v>#REF!</v>
      </c>
      <c r="E153" s="85" t="e">
        <f t="shared" si="1"/>
        <v>#REF!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26.25" hidden="1">
      <c r="A154" s="78" t="s">
        <v>270</v>
      </c>
      <c r="B154" s="18" t="s">
        <v>269</v>
      </c>
      <c r="C154" s="86" t="e">
        <f>'Райбюд. '!#REF!</f>
        <v>#REF!</v>
      </c>
      <c r="D154" s="86" t="e">
        <f>'Райбюд. '!#REF!</f>
        <v>#REF!</v>
      </c>
      <c r="E154" s="86" t="e">
        <f t="shared" si="1"/>
        <v>#REF!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39" hidden="1">
      <c r="A155" s="77" t="s">
        <v>272</v>
      </c>
      <c r="B155" s="17" t="s">
        <v>271</v>
      </c>
      <c r="C155" s="85" t="e">
        <f>C156</f>
        <v>#REF!</v>
      </c>
      <c r="D155" s="85" t="e">
        <f>D156</f>
        <v>#REF!</v>
      </c>
      <c r="E155" s="85" t="e">
        <f t="shared" si="1"/>
        <v>#REF!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39" hidden="1">
      <c r="A156" s="78" t="s">
        <v>273</v>
      </c>
      <c r="B156" s="18" t="s">
        <v>332</v>
      </c>
      <c r="C156" s="86" t="e">
        <f>'Райбюд. '!#REF!</f>
        <v>#REF!</v>
      </c>
      <c r="D156" s="86" t="e">
        <f>'Райбюд. '!#REF!</f>
        <v>#REF!</v>
      </c>
      <c r="E156" s="86" t="e">
        <f t="shared" si="1"/>
        <v>#REF!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26.25" hidden="1">
      <c r="A157" s="77" t="s">
        <v>176</v>
      </c>
      <c r="B157" s="17" t="s">
        <v>177</v>
      </c>
      <c r="C157" s="85" t="e">
        <f>C158</f>
        <v>#REF!</v>
      </c>
      <c r="D157" s="85" t="e">
        <f>D158</f>
        <v>#REF!</v>
      </c>
      <c r="E157" s="85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39" customHeight="1" hidden="1">
      <c r="A158" s="78" t="s">
        <v>178</v>
      </c>
      <c r="B158" s="18" t="s">
        <v>179</v>
      </c>
      <c r="C158" s="86" t="e">
        <f>'Райбюд. '!#REF!</f>
        <v>#REF!</v>
      </c>
      <c r="D158" s="86" t="e">
        <f>'Райбюд. '!#REF!</f>
        <v>#REF!</v>
      </c>
      <c r="E158" s="86" t="e">
        <f t="shared" si="1"/>
        <v>#REF!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47.25" customHeight="1">
      <c r="A159" s="103" t="s">
        <v>379</v>
      </c>
      <c r="B159" s="105" t="s">
        <v>381</v>
      </c>
      <c r="C159" s="85">
        <f>C160</f>
        <v>6044.9</v>
      </c>
      <c r="D159" s="85">
        <f>D160</f>
        <v>3083.3</v>
      </c>
      <c r="E159" s="85">
        <f t="shared" si="1"/>
        <v>51.00663369121078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41.25" customHeight="1">
      <c r="A160" s="104" t="s">
        <v>380</v>
      </c>
      <c r="B160" s="102" t="s">
        <v>382</v>
      </c>
      <c r="C160" s="86">
        <f>'Райбюд. '!C131</f>
        <v>6044.9</v>
      </c>
      <c r="D160" s="86">
        <f>'Райбюд. '!D131</f>
        <v>3083.3</v>
      </c>
      <c r="E160" s="86">
        <f t="shared" si="1"/>
        <v>51.00663369121078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24.75" customHeight="1">
      <c r="A161" s="138" t="s">
        <v>437</v>
      </c>
      <c r="B161" s="20" t="s">
        <v>438</v>
      </c>
      <c r="C161" s="85">
        <f>C162</f>
        <v>7051.1</v>
      </c>
      <c r="D161" s="85">
        <f>D162</f>
        <v>0</v>
      </c>
      <c r="E161" s="86">
        <v>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36">
      <c r="A162" s="139" t="s">
        <v>439</v>
      </c>
      <c r="B162" s="19" t="s">
        <v>440</v>
      </c>
      <c r="C162" s="86">
        <f>'Райбюд. '!C133</f>
        <v>7051.1</v>
      </c>
      <c r="D162" s="86">
        <f>'Райбюд. '!D133</f>
        <v>0</v>
      </c>
      <c r="E162" s="86">
        <v>0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36" customHeight="1">
      <c r="A163" s="40" t="s">
        <v>313</v>
      </c>
      <c r="B163" s="45" t="s">
        <v>314</v>
      </c>
      <c r="C163" s="85">
        <f>C164</f>
        <v>2066.7</v>
      </c>
      <c r="D163" s="85">
        <f>D164</f>
        <v>2066.7</v>
      </c>
      <c r="E163" s="85">
        <f t="shared" si="1"/>
        <v>100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39" customHeight="1">
      <c r="A164" s="41" t="s">
        <v>315</v>
      </c>
      <c r="B164" s="46" t="s">
        <v>316</v>
      </c>
      <c r="C164" s="86">
        <f>'Свод с.п.'!C67</f>
        <v>2066.7</v>
      </c>
      <c r="D164" s="86">
        <f>'Свод с.п.'!D67</f>
        <v>2066.7</v>
      </c>
      <c r="E164" s="86">
        <f t="shared" si="1"/>
        <v>100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27" customHeight="1" hidden="1">
      <c r="A165" s="40" t="s">
        <v>215</v>
      </c>
      <c r="B165" s="45" t="s">
        <v>151</v>
      </c>
      <c r="C165" s="85">
        <f>C166</f>
        <v>30000</v>
      </c>
      <c r="D165" s="85">
        <f>D166</f>
        <v>0</v>
      </c>
      <c r="E165" s="85">
        <f t="shared" si="1"/>
        <v>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27" customHeight="1" hidden="1">
      <c r="A166" s="39" t="s">
        <v>312</v>
      </c>
      <c r="B166" s="46" t="s">
        <v>216</v>
      </c>
      <c r="C166" s="86">
        <f>'Свод с.п.'!C69</f>
        <v>30000</v>
      </c>
      <c r="D166" s="86">
        <f>'Свод с.п.'!D69</f>
        <v>0</v>
      </c>
      <c r="E166" s="86">
        <f t="shared" si="1"/>
        <v>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26.25">
      <c r="A167" s="77" t="s">
        <v>180</v>
      </c>
      <c r="B167" s="17" t="s">
        <v>181</v>
      </c>
      <c r="C167" s="85">
        <f>C168+C169</f>
        <v>1999.9</v>
      </c>
      <c r="D167" s="85">
        <f>D168+D169</f>
        <v>1999.9</v>
      </c>
      <c r="E167" s="85">
        <f t="shared" si="1"/>
        <v>100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36">
      <c r="A168" s="97" t="s">
        <v>466</v>
      </c>
      <c r="B168" s="18" t="s">
        <v>182</v>
      </c>
      <c r="C168" s="86">
        <f>'Райбюд. '!C135</f>
        <v>1999.9</v>
      </c>
      <c r="D168" s="86">
        <f>'Райбюд. '!D135</f>
        <v>1999.9</v>
      </c>
      <c r="E168" s="86">
        <f t="shared" si="1"/>
        <v>100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15.75" hidden="1">
      <c r="A169" s="97"/>
      <c r="B169" s="18" t="s">
        <v>182</v>
      </c>
      <c r="C169" s="86">
        <f>'Райбюд. '!C136</f>
        <v>0</v>
      </c>
      <c r="D169" s="86">
        <f>'Райбюд. '!D136</f>
        <v>0</v>
      </c>
      <c r="E169" s="86">
        <v>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48.75" customHeight="1">
      <c r="A170" s="124" t="s">
        <v>215</v>
      </c>
      <c r="B170" s="45" t="s">
        <v>151</v>
      </c>
      <c r="C170" s="85">
        <f>C171+C172+C173+C174</f>
        <v>30000</v>
      </c>
      <c r="D170" s="85">
        <f>D171+D172+D173+D174</f>
        <v>0</v>
      </c>
      <c r="E170" s="85">
        <f t="shared" si="1"/>
        <v>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30">
      <c r="A171" s="114" t="s">
        <v>312</v>
      </c>
      <c r="B171" s="46" t="s">
        <v>216</v>
      </c>
      <c r="C171" s="86">
        <f>'Свод с.п.'!C69</f>
        <v>30000</v>
      </c>
      <c r="D171" s="86">
        <f>'Свод с.п.'!D69</f>
        <v>0</v>
      </c>
      <c r="E171" s="86">
        <f t="shared" si="1"/>
        <v>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15.75" hidden="1">
      <c r="A172" s="78"/>
      <c r="B172" s="18"/>
      <c r="C172" s="86"/>
      <c r="D172" s="86"/>
      <c r="E172" s="86" t="e">
        <f t="shared" si="1"/>
        <v>#DIV/0!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15.75" hidden="1">
      <c r="A173" s="78"/>
      <c r="B173" s="18"/>
      <c r="C173" s="86"/>
      <c r="D173" s="86"/>
      <c r="E173" s="86" t="e">
        <f t="shared" si="1"/>
        <v>#DIV/0!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37.5" customHeight="1" hidden="1">
      <c r="A174" s="78"/>
      <c r="B174" s="18"/>
      <c r="C174" s="86"/>
      <c r="D174" s="86"/>
      <c r="E174" s="86" t="e">
        <f t="shared" si="1"/>
        <v>#DIV/0!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15.75">
      <c r="A175" s="77" t="s">
        <v>74</v>
      </c>
      <c r="B175" s="17" t="s">
        <v>161</v>
      </c>
      <c r="C175" s="85">
        <f>C176+C177+C178+C179+C180+C181+C182+C183+C184+C185+C187+C186</f>
        <v>46982.4</v>
      </c>
      <c r="D175" s="85">
        <f>D176+D177+D178+D179+D180+D181+D182+D183+D184+D185+D187+D186</f>
        <v>16855.1</v>
      </c>
      <c r="E175" s="85">
        <f t="shared" si="1"/>
        <v>35.87534906688462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24">
      <c r="A176" s="140" t="s">
        <v>441</v>
      </c>
      <c r="B176" s="18" t="s">
        <v>157</v>
      </c>
      <c r="C176" s="86">
        <f>'Райбюд. '!C138</f>
        <v>19767</v>
      </c>
      <c r="D176" s="86">
        <f>'Райбюд. '!D138</f>
        <v>9883.5</v>
      </c>
      <c r="E176" s="86">
        <f t="shared" si="1"/>
        <v>50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4.75">
      <c r="A177" s="135" t="s">
        <v>442</v>
      </c>
      <c r="B177" s="18" t="s">
        <v>157</v>
      </c>
      <c r="C177" s="86">
        <f>'Райбюд. '!C139</f>
        <v>1125.5</v>
      </c>
      <c r="D177" s="86">
        <f>'Райбюд. '!D139</f>
        <v>422.3</v>
      </c>
      <c r="E177" s="86">
        <f t="shared" si="1"/>
        <v>37.5211017325633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24.75">
      <c r="A178" s="135" t="s">
        <v>443</v>
      </c>
      <c r="B178" s="18" t="s">
        <v>157</v>
      </c>
      <c r="C178" s="86">
        <f>'Райбюд. '!C140</f>
        <v>4339.2</v>
      </c>
      <c r="D178" s="86">
        <f>'Райбюд. '!D140</f>
        <v>1594</v>
      </c>
      <c r="E178" s="86">
        <f t="shared" si="1"/>
        <v>36.734882005899706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24.75">
      <c r="A179" s="135" t="s">
        <v>444</v>
      </c>
      <c r="B179" s="18" t="s">
        <v>157</v>
      </c>
      <c r="C179" s="86">
        <f>'Райбюд. '!C141</f>
        <v>4000</v>
      </c>
      <c r="D179" s="86">
        <f>'Райбюд. '!D141</f>
        <v>1200</v>
      </c>
      <c r="E179" s="86">
        <f t="shared" si="1"/>
        <v>30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36.75" customHeight="1">
      <c r="A180" s="140" t="s">
        <v>445</v>
      </c>
      <c r="B180" s="18" t="s">
        <v>157</v>
      </c>
      <c r="C180" s="86">
        <f>'Райбюд. '!C142</f>
        <v>982.9</v>
      </c>
      <c r="D180" s="86">
        <f>'Райбюд. '!D142</f>
        <v>982.9</v>
      </c>
      <c r="E180" s="86">
        <f t="shared" si="1"/>
        <v>100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48.75">
      <c r="A181" s="135" t="s">
        <v>414</v>
      </c>
      <c r="B181" s="18" t="s">
        <v>157</v>
      </c>
      <c r="C181" s="86">
        <f>'Райбюд. '!C143</f>
        <v>5000</v>
      </c>
      <c r="D181" s="86">
        <f>'Райбюд. '!D143</f>
        <v>0</v>
      </c>
      <c r="E181" s="86">
        <f t="shared" si="1"/>
        <v>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60.75">
      <c r="A182" s="135" t="s">
        <v>446</v>
      </c>
      <c r="B182" s="18" t="s">
        <v>157</v>
      </c>
      <c r="C182" s="86">
        <f>'Райбюд. '!C144</f>
        <v>1000</v>
      </c>
      <c r="D182" s="86">
        <f>'Райбюд. '!D144</f>
        <v>639.9</v>
      </c>
      <c r="E182" s="86">
        <f t="shared" si="1"/>
        <v>63.99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48.75">
      <c r="A183" s="135" t="s">
        <v>447</v>
      </c>
      <c r="B183" s="18" t="s">
        <v>157</v>
      </c>
      <c r="C183" s="86">
        <f>'Райбюд. '!C145</f>
        <v>1000</v>
      </c>
      <c r="D183" s="86">
        <f>'Райбюд. '!D145</f>
        <v>646.1</v>
      </c>
      <c r="E183" s="86">
        <f t="shared" si="1"/>
        <v>64.61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36.75">
      <c r="A184" s="135" t="s">
        <v>448</v>
      </c>
      <c r="B184" s="93" t="s">
        <v>157</v>
      </c>
      <c r="C184" s="86">
        <f>'Райбюд. '!C146</f>
        <v>5400</v>
      </c>
      <c r="D184" s="86">
        <f>'Райбюд. '!D146</f>
        <v>0</v>
      </c>
      <c r="E184" s="86">
        <f t="shared" si="1"/>
        <v>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36.75">
      <c r="A185" s="135" t="s">
        <v>97</v>
      </c>
      <c r="B185" s="93" t="s">
        <v>157</v>
      </c>
      <c r="C185" s="86">
        <f>'Райбюд. '!C147</f>
        <v>1950.2</v>
      </c>
      <c r="D185" s="86">
        <f>'Райбюд. '!D147</f>
        <v>696.5</v>
      </c>
      <c r="E185" s="86">
        <f t="shared" si="1"/>
        <v>35.714285714285715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48.75">
      <c r="A186" s="135" t="s">
        <v>449</v>
      </c>
      <c r="B186" s="93" t="s">
        <v>157</v>
      </c>
      <c r="C186" s="86">
        <f>'Райбюд. '!C148</f>
        <v>939.9</v>
      </c>
      <c r="D186" s="86">
        <f>'Райбюд. '!D148</f>
        <v>590.4</v>
      </c>
      <c r="E186" s="86">
        <f t="shared" si="1"/>
        <v>62.815193105649534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24.75">
      <c r="A187" s="39" t="s">
        <v>461</v>
      </c>
      <c r="B187" s="46" t="s">
        <v>395</v>
      </c>
      <c r="C187" s="86">
        <f>'Свод с.п.'!C71</f>
        <v>1477.7</v>
      </c>
      <c r="D187" s="86">
        <f>'Свод с.п.'!D71</f>
        <v>199.5</v>
      </c>
      <c r="E187" s="86">
        <f aca="true" t="shared" si="2" ref="E187:E240">D187/C187*100</f>
        <v>13.50071056371388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26.25">
      <c r="A188" s="77" t="s">
        <v>86</v>
      </c>
      <c r="B188" s="27" t="s">
        <v>150</v>
      </c>
      <c r="C188" s="85">
        <f>C189+C191+C208+C211+C215+C217+C219+C213</f>
        <v>177854.19999999998</v>
      </c>
      <c r="D188" s="85">
        <f>D189+D191+D208+D211+D215+D217+D219+D213</f>
        <v>104092.09999999999</v>
      </c>
      <c r="E188" s="85">
        <f t="shared" si="2"/>
        <v>58.52664710757464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39">
      <c r="A189" s="77" t="s">
        <v>183</v>
      </c>
      <c r="B189" s="27" t="s">
        <v>184</v>
      </c>
      <c r="C189" s="85">
        <f>C190</f>
        <v>9624.4</v>
      </c>
      <c r="D189" s="85">
        <f>D190</f>
        <v>6449.1</v>
      </c>
      <c r="E189" s="85">
        <f t="shared" si="2"/>
        <v>67.0078134740867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90">
      <c r="A190" s="78" t="s">
        <v>185</v>
      </c>
      <c r="B190" s="25" t="s">
        <v>159</v>
      </c>
      <c r="C190" s="86">
        <f>'Райбюд. '!C151</f>
        <v>9624.4</v>
      </c>
      <c r="D190" s="86">
        <f>'Райбюд. '!D151</f>
        <v>6449.1</v>
      </c>
      <c r="E190" s="86">
        <f t="shared" si="2"/>
        <v>67.0078134740867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26.25">
      <c r="A191" s="77" t="s">
        <v>93</v>
      </c>
      <c r="B191" s="27" t="s">
        <v>186</v>
      </c>
      <c r="C191" s="85">
        <f>C192+C194+C195+C196+C197+C198+C199+C200+C201+C202+C203+C204+C205+C207+C193+C206</f>
        <v>158662.8</v>
      </c>
      <c r="D191" s="85">
        <f>D192+D194+D195+D196+D197+D198+D199+D200+D201+D202+D203+D204+D205+D207+D193+D206</f>
        <v>93083.9</v>
      </c>
      <c r="E191" s="85">
        <f t="shared" si="2"/>
        <v>58.66775324776823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39">
      <c r="A192" s="145" t="s">
        <v>125</v>
      </c>
      <c r="B192" s="25" t="s">
        <v>140</v>
      </c>
      <c r="C192" s="86">
        <f>'Райбюд. '!C153</f>
        <v>13274.5</v>
      </c>
      <c r="D192" s="86">
        <f>'Райбюд. '!D153</f>
        <v>7097.6</v>
      </c>
      <c r="E192" s="86">
        <f t="shared" si="2"/>
        <v>53.467927228897516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51.75">
      <c r="A193" s="145" t="s">
        <v>126</v>
      </c>
      <c r="B193" s="25" t="s">
        <v>140</v>
      </c>
      <c r="C193" s="86">
        <f>'Райбюд. '!C154</f>
        <v>124689.1</v>
      </c>
      <c r="D193" s="86">
        <f>'Райбюд. '!D154</f>
        <v>76162.8</v>
      </c>
      <c r="E193" s="86">
        <f t="shared" si="2"/>
        <v>61.082163557199465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39">
      <c r="A194" s="145" t="s">
        <v>450</v>
      </c>
      <c r="B194" s="25" t="s">
        <v>140</v>
      </c>
      <c r="C194" s="86">
        <f>'Райбюд. '!C155</f>
        <v>9171.6</v>
      </c>
      <c r="D194" s="86">
        <f>'Райбюд. '!D155</f>
        <v>4251.6</v>
      </c>
      <c r="E194" s="86">
        <f t="shared" si="2"/>
        <v>46.3561428758341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38.25">
      <c r="A195" s="146" t="s">
        <v>95</v>
      </c>
      <c r="B195" s="25" t="s">
        <v>140</v>
      </c>
      <c r="C195" s="86">
        <f>'Райбюд. '!C156</f>
        <v>4986</v>
      </c>
      <c r="D195" s="86">
        <f>'Райбюд. '!D156</f>
        <v>2620</v>
      </c>
      <c r="E195" s="86">
        <f t="shared" si="2"/>
        <v>52.54713196951464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51.75">
      <c r="A196" s="145" t="s">
        <v>139</v>
      </c>
      <c r="B196" s="25" t="s">
        <v>140</v>
      </c>
      <c r="C196" s="86">
        <f>'Райбюд. '!C157</f>
        <v>18.3</v>
      </c>
      <c r="D196" s="86">
        <f>'Райбюд. '!D157</f>
        <v>4.7</v>
      </c>
      <c r="E196" s="86">
        <f t="shared" si="2"/>
        <v>25.683060109289617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77.25">
      <c r="A197" s="147" t="s">
        <v>187</v>
      </c>
      <c r="B197" s="25" t="s">
        <v>140</v>
      </c>
      <c r="C197" s="86">
        <f>'Райбюд. '!C158</f>
        <v>751.9</v>
      </c>
      <c r="D197" s="86">
        <f>'Райбюд. '!D158</f>
        <v>346.6</v>
      </c>
      <c r="E197" s="86">
        <f t="shared" si="2"/>
        <v>46.096555393004394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64.5">
      <c r="A198" s="147" t="s">
        <v>451</v>
      </c>
      <c r="B198" s="25" t="s">
        <v>140</v>
      </c>
      <c r="C198" s="86">
        <f>'Райбюд. '!C159</f>
        <v>55.2</v>
      </c>
      <c r="D198" s="86">
        <f>'Райбюд. '!D159</f>
        <v>14.5</v>
      </c>
      <c r="E198" s="86">
        <f t="shared" si="2"/>
        <v>26.268115942028984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64.5">
      <c r="A199" s="147" t="s">
        <v>141</v>
      </c>
      <c r="B199" s="25" t="s">
        <v>140</v>
      </c>
      <c r="C199" s="86">
        <f>'Райбюд. '!C160</f>
        <v>3384</v>
      </c>
      <c r="D199" s="86">
        <f>'Райбюд. '!D160</f>
        <v>1196.5</v>
      </c>
      <c r="E199" s="86">
        <f t="shared" si="2"/>
        <v>35.35756501182033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38.25">
      <c r="A200" s="148" t="s">
        <v>452</v>
      </c>
      <c r="B200" s="25" t="s">
        <v>140</v>
      </c>
      <c r="C200" s="86">
        <f>'Райбюд. '!C161</f>
        <v>328</v>
      </c>
      <c r="D200" s="86">
        <f>'Райбюд. '!D161</f>
        <v>164</v>
      </c>
      <c r="E200" s="86">
        <f t="shared" si="2"/>
        <v>50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38.25">
      <c r="A201" s="149" t="s">
        <v>189</v>
      </c>
      <c r="B201" s="25" t="s">
        <v>188</v>
      </c>
      <c r="C201" s="86">
        <f>'Райбюд. '!C162</f>
        <v>307.7</v>
      </c>
      <c r="D201" s="86">
        <f>'Райбюд. '!D162</f>
        <v>153.9</v>
      </c>
      <c r="E201" s="86">
        <f t="shared" si="2"/>
        <v>50.016249593760165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51.75">
      <c r="A202" s="147" t="s">
        <v>453</v>
      </c>
      <c r="B202" s="25" t="s">
        <v>188</v>
      </c>
      <c r="C202" s="86">
        <f>'Райбюд. '!C163</f>
        <v>464</v>
      </c>
      <c r="D202" s="86">
        <f>'Райбюд. '!D163</f>
        <v>231.9</v>
      </c>
      <c r="E202" s="86">
        <f t="shared" si="2"/>
        <v>49.97844827586207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51.75">
      <c r="A203" s="147" t="s">
        <v>454</v>
      </c>
      <c r="B203" s="25" t="s">
        <v>140</v>
      </c>
      <c r="C203" s="86">
        <f>'Райбюд. '!C164</f>
        <v>143.5</v>
      </c>
      <c r="D203" s="86">
        <f>'Райбюд. '!D164</f>
        <v>143.5</v>
      </c>
      <c r="E203" s="86">
        <f t="shared" si="2"/>
        <v>100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25.5">
      <c r="A204" s="146" t="s">
        <v>455</v>
      </c>
      <c r="B204" s="25" t="s">
        <v>190</v>
      </c>
      <c r="C204" s="86">
        <f>'Райбюд. '!C165</f>
        <v>688.4</v>
      </c>
      <c r="D204" s="86">
        <f>'Райбюд. '!D165</f>
        <v>344.2</v>
      </c>
      <c r="E204" s="86">
        <f t="shared" si="2"/>
        <v>50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51">
      <c r="A205" s="146" t="s">
        <v>456</v>
      </c>
      <c r="B205" s="25" t="s">
        <v>140</v>
      </c>
      <c r="C205" s="86">
        <f>'Райбюд. '!C166</f>
        <v>26.4</v>
      </c>
      <c r="D205" s="86">
        <f>'Райбюд. '!D166</f>
        <v>0</v>
      </c>
      <c r="E205" s="86">
        <f t="shared" si="2"/>
        <v>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30">
      <c r="A206" s="125" t="s">
        <v>462</v>
      </c>
      <c r="B206" s="46" t="s">
        <v>147</v>
      </c>
      <c r="C206" s="87">
        <f>'Свод с.п.'!C74</f>
        <v>330</v>
      </c>
      <c r="D206" s="86">
        <f>'Свод с.п.'!D74</f>
        <v>330</v>
      </c>
      <c r="E206" s="86">
        <f t="shared" si="2"/>
        <v>100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39">
      <c r="A207" s="150" t="s">
        <v>218</v>
      </c>
      <c r="B207" s="46" t="s">
        <v>147</v>
      </c>
      <c r="C207" s="87">
        <f>'Свод с.п.'!C75</f>
        <v>44.2</v>
      </c>
      <c r="D207" s="87">
        <f>'Свод с.п.'!D75</f>
        <v>22.1</v>
      </c>
      <c r="E207" s="86">
        <f t="shared" si="2"/>
        <v>50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38.25">
      <c r="A208" s="80" t="s">
        <v>191</v>
      </c>
      <c r="B208" s="31" t="s">
        <v>192</v>
      </c>
      <c r="C208" s="85">
        <f>C209+C210</f>
        <v>6480</v>
      </c>
      <c r="D208" s="85">
        <f>D209+D210</f>
        <v>3365.3</v>
      </c>
      <c r="E208" s="85">
        <f t="shared" si="2"/>
        <v>51.93364197530864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15.75">
      <c r="A209" s="78" t="s">
        <v>193</v>
      </c>
      <c r="B209" s="25" t="s">
        <v>160</v>
      </c>
      <c r="C209" s="86">
        <f>'Райбюд. '!C168</f>
        <v>5480</v>
      </c>
      <c r="D209" s="86">
        <f>'Райбюд. '!D168</f>
        <v>2702</v>
      </c>
      <c r="E209" s="86">
        <f t="shared" si="2"/>
        <v>49.30656934306569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33.75" customHeight="1">
      <c r="A210" s="78" t="s">
        <v>194</v>
      </c>
      <c r="B210" s="25" t="s">
        <v>160</v>
      </c>
      <c r="C210" s="86">
        <f>'Райбюд. '!C169</f>
        <v>1000</v>
      </c>
      <c r="D210" s="86">
        <f>'Райбюд. '!D169</f>
        <v>663.3</v>
      </c>
      <c r="E210" s="86">
        <f t="shared" si="2"/>
        <v>66.33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51.75">
      <c r="A211" s="81" t="s">
        <v>195</v>
      </c>
      <c r="B211" s="31" t="s">
        <v>196</v>
      </c>
      <c r="C211" s="85">
        <f>C212</f>
        <v>693.9</v>
      </c>
      <c r="D211" s="85">
        <f>D212</f>
        <v>270</v>
      </c>
      <c r="E211" s="85">
        <f t="shared" si="2"/>
        <v>38.91050583657588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38.25">
      <c r="A212" s="79" t="s">
        <v>142</v>
      </c>
      <c r="B212" s="25" t="s">
        <v>158</v>
      </c>
      <c r="C212" s="86">
        <f>'Райбюд. '!C171</f>
        <v>693.9</v>
      </c>
      <c r="D212" s="86">
        <f>'Райбюд. '!D171</f>
        <v>270</v>
      </c>
      <c r="E212" s="86">
        <f t="shared" si="2"/>
        <v>38.91050583657588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36">
      <c r="A213" s="36" t="s">
        <v>415</v>
      </c>
      <c r="B213" s="31" t="s">
        <v>416</v>
      </c>
      <c r="C213" s="85">
        <f>C214</f>
        <v>62.2</v>
      </c>
      <c r="D213" s="85">
        <f>D214</f>
        <v>1.5</v>
      </c>
      <c r="E213" s="85">
        <f t="shared" si="2"/>
        <v>2.4115755627009645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36">
      <c r="A214" s="35" t="s">
        <v>418</v>
      </c>
      <c r="B214" s="25" t="s">
        <v>417</v>
      </c>
      <c r="C214" s="86">
        <f>'Райбюд. '!C173</f>
        <v>62.2</v>
      </c>
      <c r="D214" s="86">
        <f>'Райбюд. '!D173</f>
        <v>1.5</v>
      </c>
      <c r="E214" s="86">
        <f t="shared" si="2"/>
        <v>2.4115755627009645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24.75">
      <c r="A215" s="40" t="s">
        <v>219</v>
      </c>
      <c r="B215" s="45" t="s">
        <v>149</v>
      </c>
      <c r="C215" s="85">
        <f>C216</f>
        <v>1405.1</v>
      </c>
      <c r="D215" s="85">
        <f>D216</f>
        <v>496.4</v>
      </c>
      <c r="E215" s="85">
        <f t="shared" si="2"/>
        <v>35.32844637392357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24.75">
      <c r="A216" s="41" t="s">
        <v>119</v>
      </c>
      <c r="B216" s="46" t="s">
        <v>222</v>
      </c>
      <c r="C216" s="86">
        <f>'Свод с.п.'!C77</f>
        <v>1405.1</v>
      </c>
      <c r="D216" s="86">
        <f>'Свод с.п.'!D77</f>
        <v>496.4</v>
      </c>
      <c r="E216" s="86">
        <f t="shared" si="2"/>
        <v>35.32844637392357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25.5" hidden="1">
      <c r="A217" s="82" t="s">
        <v>197</v>
      </c>
      <c r="B217" s="31" t="s">
        <v>198</v>
      </c>
      <c r="C217" s="85">
        <f>C218</f>
        <v>0</v>
      </c>
      <c r="D217" s="85">
        <f>D218</f>
        <v>0</v>
      </c>
      <c r="E217" s="85" t="e">
        <f t="shared" si="2"/>
        <v>#DIV/0!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25.5" hidden="1">
      <c r="A218" s="79" t="s">
        <v>199</v>
      </c>
      <c r="B218" s="25" t="s">
        <v>200</v>
      </c>
      <c r="C218" s="86">
        <f>'Райбюд. '!C175</f>
        <v>0</v>
      </c>
      <c r="D218" s="86">
        <f>'Райбюд. '!D175</f>
        <v>0</v>
      </c>
      <c r="E218" s="86" t="e">
        <f t="shared" si="2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25.5">
      <c r="A219" s="82" t="s">
        <v>201</v>
      </c>
      <c r="B219" s="31" t="s">
        <v>202</v>
      </c>
      <c r="C219" s="85">
        <f>C220</f>
        <v>925.8</v>
      </c>
      <c r="D219" s="85">
        <f>D220</f>
        <v>425.9</v>
      </c>
      <c r="E219" s="85">
        <f t="shared" si="2"/>
        <v>46.003456470079925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39">
      <c r="A220" s="78" t="s">
        <v>203</v>
      </c>
      <c r="B220" s="18" t="s">
        <v>205</v>
      </c>
      <c r="C220" s="86">
        <f>'Райбюд. '!C177</f>
        <v>925.8</v>
      </c>
      <c r="D220" s="86">
        <f>'Райбюд. '!D177</f>
        <v>425.9</v>
      </c>
      <c r="E220" s="86">
        <f t="shared" si="2"/>
        <v>46.003456470079925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15.75">
      <c r="A221" s="33" t="s">
        <v>0</v>
      </c>
      <c r="B221" s="17" t="s">
        <v>156</v>
      </c>
      <c r="C221" s="85">
        <f>C224+C230</f>
        <v>13451.4</v>
      </c>
      <c r="D221" s="85">
        <f>D224+D230</f>
        <v>8840.3</v>
      </c>
      <c r="E221" s="85">
        <f t="shared" si="2"/>
        <v>65.7202967720832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36" hidden="1">
      <c r="A222" s="95" t="s">
        <v>383</v>
      </c>
      <c r="B222" s="105" t="s">
        <v>386</v>
      </c>
      <c r="C222" s="85" t="e">
        <f>C223</f>
        <v>#REF!</v>
      </c>
      <c r="D222" s="85" t="e">
        <f>D223</f>
        <v>#REF!</v>
      </c>
      <c r="E222" s="85" t="e">
        <f t="shared" si="2"/>
        <v>#REF!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36" hidden="1">
      <c r="A223" s="96" t="s">
        <v>384</v>
      </c>
      <c r="B223" s="102" t="s">
        <v>385</v>
      </c>
      <c r="C223" s="86" t="e">
        <f>'Райбюд. '!#REF!</f>
        <v>#REF!</v>
      </c>
      <c r="D223" s="86" t="e">
        <f>'Райбюд. '!#REF!</f>
        <v>#REF!</v>
      </c>
      <c r="E223" s="86" t="e">
        <f t="shared" si="2"/>
        <v>#REF!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36">
      <c r="A224" s="95" t="s">
        <v>353</v>
      </c>
      <c r="B224" s="17" t="s">
        <v>354</v>
      </c>
      <c r="C224" s="85">
        <f>C225</f>
        <v>12251.3</v>
      </c>
      <c r="D224" s="85">
        <f>D225</f>
        <v>7774</v>
      </c>
      <c r="E224" s="85">
        <f t="shared" si="2"/>
        <v>63.45449054386065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48">
      <c r="A225" s="96" t="s">
        <v>355</v>
      </c>
      <c r="B225" s="18" t="s">
        <v>356</v>
      </c>
      <c r="C225" s="86">
        <f>'Райбюд. '!C182</f>
        <v>12251.3</v>
      </c>
      <c r="D225" s="86">
        <f>'Райбюд. '!D182</f>
        <v>7774</v>
      </c>
      <c r="E225" s="86">
        <f t="shared" si="2"/>
        <v>63.45449054386065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36" hidden="1">
      <c r="A226" s="95" t="s">
        <v>397</v>
      </c>
      <c r="B226" s="17" t="s">
        <v>399</v>
      </c>
      <c r="C226" s="85">
        <f>C227</f>
        <v>0</v>
      </c>
      <c r="D226" s="85">
        <f>D227</f>
        <v>0</v>
      </c>
      <c r="E226" s="85" t="e">
        <f t="shared" si="2"/>
        <v>#DIV/0!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36" hidden="1">
      <c r="A227" s="96" t="s">
        <v>398</v>
      </c>
      <c r="B227" s="109" t="s">
        <v>400</v>
      </c>
      <c r="C227" s="86">
        <f>'Райбюд. '!C184</f>
        <v>0</v>
      </c>
      <c r="D227" s="86">
        <f>'Райбюд. '!D184</f>
        <v>0</v>
      </c>
      <c r="E227" s="86" t="e">
        <f t="shared" si="2"/>
        <v>#DIV/0!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24" hidden="1">
      <c r="A228" s="95" t="s">
        <v>401</v>
      </c>
      <c r="B228" s="17" t="s">
        <v>403</v>
      </c>
      <c r="C228" s="85">
        <f>C229</f>
        <v>0</v>
      </c>
      <c r="D228" s="85">
        <f>D229</f>
        <v>0</v>
      </c>
      <c r="E228" s="85" t="e">
        <f t="shared" si="2"/>
        <v>#DIV/0!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24" hidden="1">
      <c r="A229" s="96" t="s">
        <v>402</v>
      </c>
      <c r="B229" s="18" t="s">
        <v>404</v>
      </c>
      <c r="C229" s="86">
        <f>'Райбюд. '!C186</f>
        <v>0</v>
      </c>
      <c r="D229" s="86">
        <f>'Райбюд. '!D186</f>
        <v>0</v>
      </c>
      <c r="E229" s="86" t="e">
        <f t="shared" si="2"/>
        <v>#DIV/0!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15.75">
      <c r="A230" s="98" t="s">
        <v>319</v>
      </c>
      <c r="B230" s="17" t="s">
        <v>357</v>
      </c>
      <c r="C230" s="85">
        <f>C231+C232</f>
        <v>1200.1</v>
      </c>
      <c r="D230" s="85">
        <f>D231+D232</f>
        <v>1066.3</v>
      </c>
      <c r="E230" s="85">
        <f t="shared" si="2"/>
        <v>88.85092908924257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24">
      <c r="A231" s="96" t="s">
        <v>457</v>
      </c>
      <c r="B231" s="18" t="s">
        <v>358</v>
      </c>
      <c r="C231" s="86">
        <f>'Райбюд. '!C188</f>
        <v>182.1</v>
      </c>
      <c r="D231" s="86">
        <f>'Райбюд. '!D188</f>
        <v>48.3</v>
      </c>
      <c r="E231" s="86">
        <f t="shared" si="2"/>
        <v>26.523887973640857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24">
      <c r="A232" s="137" t="s">
        <v>465</v>
      </c>
      <c r="B232" s="19" t="s">
        <v>358</v>
      </c>
      <c r="C232" s="86">
        <f>'Райбюд. '!C189</f>
        <v>1018</v>
      </c>
      <c r="D232" s="86">
        <f>'Райбюд. '!D189</f>
        <v>1018</v>
      </c>
      <c r="E232" s="86">
        <f t="shared" si="2"/>
        <v>100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15.75" hidden="1">
      <c r="A233" s="77" t="s">
        <v>274</v>
      </c>
      <c r="B233" s="17" t="s">
        <v>277</v>
      </c>
      <c r="C233" s="85" t="e">
        <f>C234+C236</f>
        <v>#REF!</v>
      </c>
      <c r="D233" s="85" t="e">
        <f>D234+D236</f>
        <v>#REF!</v>
      </c>
      <c r="E233" s="85" t="e">
        <f t="shared" si="2"/>
        <v>#REF!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26.25" hidden="1">
      <c r="A234" s="77" t="s">
        <v>275</v>
      </c>
      <c r="B234" s="17" t="s">
        <v>278</v>
      </c>
      <c r="C234" s="85" t="e">
        <f>C235</f>
        <v>#REF!</v>
      </c>
      <c r="D234" s="85" t="e">
        <f>D235</f>
        <v>#REF!</v>
      </c>
      <c r="E234" s="85" t="e">
        <f t="shared" si="2"/>
        <v>#REF!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39" hidden="1">
      <c r="A235" s="78" t="s">
        <v>276</v>
      </c>
      <c r="B235" s="18" t="s">
        <v>279</v>
      </c>
      <c r="C235" s="86" t="e">
        <f>'Райбюд. '!#REF!</f>
        <v>#REF!</v>
      </c>
      <c r="D235" s="86" t="e">
        <f>'Райбюд. '!#REF!</f>
        <v>#REF!</v>
      </c>
      <c r="E235" s="86" t="e">
        <f t="shared" si="2"/>
        <v>#REF!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15.75" hidden="1">
      <c r="A236" s="40" t="s">
        <v>367</v>
      </c>
      <c r="B236" s="45" t="s">
        <v>365</v>
      </c>
      <c r="C236" s="85">
        <f>C237</f>
        <v>0</v>
      </c>
      <c r="D236" s="85">
        <f>D237</f>
        <v>0</v>
      </c>
      <c r="E236" s="85" t="e">
        <f t="shared" si="2"/>
        <v>#DIV/0!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24.75" hidden="1">
      <c r="A237" s="10" t="s">
        <v>368</v>
      </c>
      <c r="B237" s="46" t="s">
        <v>366</v>
      </c>
      <c r="C237" s="86">
        <f>'Свод с.п.'!C84</f>
        <v>0</v>
      </c>
      <c r="D237" s="86">
        <f>'Свод с.п.'!D84</f>
        <v>0</v>
      </c>
      <c r="E237" s="86" t="e">
        <f t="shared" si="2"/>
        <v>#DIV/0!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26.25" hidden="1">
      <c r="A238" s="58" t="s">
        <v>422</v>
      </c>
      <c r="B238" s="94" t="s">
        <v>424</v>
      </c>
      <c r="C238" s="85">
        <f>C239</f>
        <v>0</v>
      </c>
      <c r="D238" s="85">
        <f>D239</f>
        <v>0</v>
      </c>
      <c r="E238" s="85">
        <v>0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39" hidden="1">
      <c r="A239" s="48" t="s">
        <v>423</v>
      </c>
      <c r="B239" s="18" t="s">
        <v>425</v>
      </c>
      <c r="C239" s="86">
        <f>'Райбюд. '!C191</f>
        <v>0</v>
      </c>
      <c r="D239" s="86">
        <f>'Райбюд. '!D191</f>
        <v>0</v>
      </c>
      <c r="E239" s="86">
        <v>0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15.75">
      <c r="A240" s="76" t="s">
        <v>3</v>
      </c>
      <c r="B240" s="28"/>
      <c r="C240" s="85">
        <f>C11+C139</f>
        <v>574606.3</v>
      </c>
      <c r="D240" s="85">
        <f>D11+D139</f>
        <v>250970.49999999994</v>
      </c>
      <c r="E240" s="85">
        <f t="shared" si="2"/>
        <v>43.67694889526967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12.75">
      <c r="A241" s="16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12.75">
      <c r="A242" s="1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12.75">
      <c r="A243" s="16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12.75">
      <c r="A244" s="1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12.75">
      <c r="A245" s="1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12.75">
      <c r="A246" s="1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12.75">
      <c r="A247" s="1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ht="12.75">
      <c r="A248" s="1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ht="12.75">
      <c r="A249" s="1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ht="12.75">
      <c r="A250" s="1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5" ht="12.75">
      <c r="A251" s="16"/>
      <c r="B251" s="8"/>
      <c r="C251" s="8"/>
      <c r="D251" s="8"/>
      <c r="E251" s="8"/>
    </row>
    <row r="252" spans="1:5" ht="12.75">
      <c r="A252" s="16"/>
      <c r="B252" s="8"/>
      <c r="C252" s="8"/>
      <c r="D252" s="8"/>
      <c r="E252" s="8"/>
    </row>
    <row r="253" spans="1:5" ht="12.75">
      <c r="A253" s="16"/>
      <c r="B253" s="8"/>
      <c r="C253" s="8"/>
      <c r="D253" s="8"/>
      <c r="E253" s="8"/>
    </row>
    <row r="254" spans="1:5" ht="12.75">
      <c r="A254" s="16"/>
      <c r="B254" s="8"/>
      <c r="C254" s="8"/>
      <c r="D254" s="8"/>
      <c r="E254" s="8"/>
    </row>
    <row r="255" spans="1:5" ht="12.75">
      <c r="A255" s="16"/>
      <c r="B255" s="8"/>
      <c r="C255" s="8"/>
      <c r="D255" s="8"/>
      <c r="E255" s="8"/>
    </row>
    <row r="256" spans="1:5" ht="12.75">
      <c r="A256" s="16"/>
      <c r="B256" s="8"/>
      <c r="C256" s="8"/>
      <c r="D256" s="8"/>
      <c r="E256" s="8"/>
    </row>
    <row r="257" spans="1:5" ht="12.75">
      <c r="A257" s="16"/>
      <c r="B257" s="8"/>
      <c r="C257" s="8"/>
      <c r="D257" s="8"/>
      <c r="E257" s="8"/>
    </row>
    <row r="258" spans="1:5" ht="12.75">
      <c r="A258" s="16"/>
      <c r="B258" s="8"/>
      <c r="C258" s="8"/>
      <c r="D258" s="8"/>
      <c r="E258" s="8"/>
    </row>
    <row r="259" spans="1:5" ht="12.75">
      <c r="A259" s="16"/>
      <c r="B259" s="8"/>
      <c r="C259" s="8"/>
      <c r="D259" s="8"/>
      <c r="E259" s="8"/>
    </row>
    <row r="260" spans="1:5" ht="12.75">
      <c r="A260" s="16"/>
      <c r="B260" s="8"/>
      <c r="C260" s="8"/>
      <c r="D260" s="8"/>
      <c r="E260" s="8"/>
    </row>
    <row r="261" spans="1:5" ht="12.75">
      <c r="A261" s="16"/>
      <c r="B261" s="8"/>
      <c r="C261" s="8"/>
      <c r="D261" s="8"/>
      <c r="E261" s="8"/>
    </row>
    <row r="262" spans="1:5" ht="12.75">
      <c r="A262" s="16"/>
      <c r="B262" s="8"/>
      <c r="C262" s="8"/>
      <c r="D262" s="8"/>
      <c r="E262" s="8"/>
    </row>
    <row r="263" spans="1:5" ht="12.75">
      <c r="A263" s="16"/>
      <c r="B263" s="8"/>
      <c r="C263" s="8"/>
      <c r="D263" s="8"/>
      <c r="E263" s="8"/>
    </row>
    <row r="264" spans="1:5" ht="12.75">
      <c r="A264" s="16"/>
      <c r="B264" s="8"/>
      <c r="C264" s="8"/>
      <c r="D264" s="8"/>
      <c r="E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  <row r="659" spans="1:5" ht="12.75">
      <c r="A659" s="16"/>
      <c r="B659" s="8"/>
      <c r="C659" s="8"/>
      <c r="D659" s="8"/>
      <c r="E659" s="8"/>
    </row>
    <row r="660" spans="1:5" ht="12.75">
      <c r="A660" s="16"/>
      <c r="B660" s="8"/>
      <c r="C660" s="8"/>
      <c r="D660" s="8"/>
      <c r="E660" s="8"/>
    </row>
    <row r="661" spans="1:5" ht="12.75">
      <c r="A661" s="16"/>
      <c r="B661" s="8"/>
      <c r="C661" s="8"/>
      <c r="D661" s="8"/>
      <c r="E661" s="8"/>
    </row>
  </sheetData>
  <sheetProtection/>
  <mergeCells count="8">
    <mergeCell ref="A7:E7"/>
    <mergeCell ref="C8:E8"/>
    <mergeCell ref="B1:E1"/>
    <mergeCell ref="D2:E2"/>
    <mergeCell ref="B3:E3"/>
    <mergeCell ref="B4:E4"/>
    <mergeCell ref="B5:E5"/>
    <mergeCell ref="A6:E6"/>
  </mergeCells>
  <hyperlinks>
    <hyperlink ref="A93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="90" zoomScaleNormal="90" zoomScaleSheetLayoutView="110" workbookViewId="0" topLeftCell="A1">
      <selection activeCell="A7" sqref="A7:E7"/>
    </sheetView>
  </sheetViews>
  <sheetFormatPr defaultColWidth="9.00390625" defaultRowHeight="12.75"/>
  <cols>
    <col min="1" max="1" width="50.00390625" style="220" customWidth="1"/>
    <col min="2" max="2" width="28.00390625" style="1" customWidth="1"/>
    <col min="3" max="3" width="11.753906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51"/>
      <c r="B1" s="227" t="s">
        <v>107</v>
      </c>
      <c r="C1" s="227"/>
      <c r="D1" s="227"/>
      <c r="E1" s="227"/>
    </row>
    <row r="2" spans="1:5" ht="15.75">
      <c r="A2" s="151"/>
      <c r="B2" s="152"/>
      <c r="C2" s="152"/>
      <c r="D2" s="227" t="s">
        <v>109</v>
      </c>
      <c r="E2" s="227"/>
    </row>
    <row r="3" spans="1:5" ht="15.75">
      <c r="A3" s="151"/>
      <c r="B3" s="227" t="s">
        <v>467</v>
      </c>
      <c r="C3" s="227"/>
      <c r="D3" s="227"/>
      <c r="E3" s="227"/>
    </row>
    <row r="4" spans="1:5" ht="15.75">
      <c r="A4" s="151"/>
      <c r="B4" s="227" t="s">
        <v>111</v>
      </c>
      <c r="C4" s="227"/>
      <c r="D4" s="227"/>
      <c r="E4" s="227"/>
    </row>
    <row r="5" spans="1:5" ht="14.25" customHeight="1">
      <c r="A5" s="151"/>
      <c r="B5" s="227" t="s">
        <v>468</v>
      </c>
      <c r="C5" s="227"/>
      <c r="D5" s="227"/>
      <c r="E5" s="227"/>
    </row>
    <row r="6" spans="1:6" ht="15.75" hidden="1">
      <c r="A6" s="231"/>
      <c r="B6" s="231"/>
      <c r="C6" s="231"/>
      <c r="D6" s="231"/>
      <c r="E6" s="231"/>
      <c r="F6" s="153"/>
    </row>
    <row r="7" spans="1:6" ht="15.75" customHeight="1">
      <c r="A7" s="228" t="s">
        <v>470</v>
      </c>
      <c r="B7" s="228"/>
      <c r="C7" s="228"/>
      <c r="D7" s="228"/>
      <c r="E7" s="228"/>
      <c r="F7" s="154"/>
    </row>
    <row r="8" spans="1:6" ht="15.75" customHeight="1">
      <c r="A8" s="231" t="s">
        <v>469</v>
      </c>
      <c r="B8" s="231"/>
      <c r="C8" s="231"/>
      <c r="D8" s="231"/>
      <c r="E8" s="231"/>
      <c r="F8" s="154"/>
    </row>
    <row r="9" spans="1:6" ht="15.75" customHeight="1">
      <c r="A9" s="155"/>
      <c r="B9" s="156"/>
      <c r="C9" s="156"/>
      <c r="D9" s="229" t="s">
        <v>23</v>
      </c>
      <c r="E9" s="230"/>
      <c r="F9" s="153"/>
    </row>
    <row r="10" spans="1:18" ht="45" customHeight="1">
      <c r="A10" s="157" t="s">
        <v>4</v>
      </c>
      <c r="B10" s="158" t="s">
        <v>5</v>
      </c>
      <c r="C10" s="159" t="s">
        <v>429</v>
      </c>
      <c r="D10" s="159" t="s">
        <v>459</v>
      </c>
      <c r="E10" s="159" t="s">
        <v>113</v>
      </c>
      <c r="G10" s="160"/>
      <c r="H10" s="160"/>
      <c r="I10" s="160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ht="12.75">
      <c r="A11" s="162">
        <v>1</v>
      </c>
      <c r="B11" s="162">
        <v>2</v>
      </c>
      <c r="C11" s="163">
        <v>3</v>
      </c>
      <c r="D11" s="163">
        <v>4</v>
      </c>
      <c r="E11" s="163">
        <v>5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ht="15.75">
      <c r="A12" s="136" t="s">
        <v>67</v>
      </c>
      <c r="B12" s="44" t="s">
        <v>6</v>
      </c>
      <c r="C12" s="110">
        <f>SUM(C13+C43)</f>
        <v>152504.2</v>
      </c>
      <c r="D12" s="110">
        <f>SUM(D13+D43)</f>
        <v>58196.59999999999</v>
      </c>
      <c r="E12" s="110">
        <f>D12/C12*100</f>
        <v>38.16065393608831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ht="15.75">
      <c r="A13" s="136" t="s">
        <v>66</v>
      </c>
      <c r="B13" s="44"/>
      <c r="C13" s="110">
        <f>SUM(C14+C26+C40+C21)</f>
        <v>141476.7</v>
      </c>
      <c r="D13" s="110">
        <f>SUM(D14+D26+D40+D21)</f>
        <v>53595.99999999999</v>
      </c>
      <c r="E13" s="110">
        <f>D13/C13*100</f>
        <v>37.8832698246425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1:18" ht="15.75">
      <c r="A14" s="136" t="s">
        <v>164</v>
      </c>
      <c r="B14" s="44" t="s">
        <v>8</v>
      </c>
      <c r="C14" s="110">
        <f>SUM(C15)</f>
        <v>123183.6</v>
      </c>
      <c r="D14" s="110">
        <f>SUM(D15)</f>
        <v>41492.6</v>
      </c>
      <c r="E14" s="110">
        <f aca="true" t="shared" si="0" ref="E14:E152">D14/C14*100</f>
        <v>33.68354228972038</v>
      </c>
      <c r="G14" s="161"/>
      <c r="H14" s="164"/>
      <c r="I14" s="164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ht="15.75">
      <c r="A15" s="136" t="s">
        <v>9</v>
      </c>
      <c r="B15" s="44" t="s">
        <v>10</v>
      </c>
      <c r="C15" s="110">
        <f>SUM(C16+C17+C19+C18+C20)</f>
        <v>123183.6</v>
      </c>
      <c r="D15" s="110">
        <f>SUM(D16+D17+D19+D18+D20)</f>
        <v>41492.6</v>
      </c>
      <c r="E15" s="110">
        <f t="shared" si="0"/>
        <v>33.68354228972038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60.75">
      <c r="A16" s="135" t="s">
        <v>35</v>
      </c>
      <c r="B16" s="23" t="s">
        <v>61</v>
      </c>
      <c r="C16" s="202">
        <v>106773.8</v>
      </c>
      <c r="D16" s="202">
        <v>25739.4</v>
      </c>
      <c r="E16" s="87">
        <f t="shared" si="0"/>
        <v>24.10647555861082</v>
      </c>
      <c r="G16" s="165"/>
      <c r="H16" s="165"/>
      <c r="I16" s="165"/>
      <c r="J16" s="165"/>
      <c r="K16" s="161"/>
      <c r="L16" s="161"/>
      <c r="M16" s="161"/>
      <c r="N16" s="161"/>
      <c r="O16" s="161"/>
      <c r="P16" s="161"/>
      <c r="Q16" s="161"/>
      <c r="R16" s="161"/>
    </row>
    <row r="17" spans="1:18" ht="84.75">
      <c r="A17" s="135" t="s">
        <v>32</v>
      </c>
      <c r="B17" s="23" t="s">
        <v>62</v>
      </c>
      <c r="C17" s="202">
        <v>300.6</v>
      </c>
      <c r="D17" s="202">
        <v>133.6</v>
      </c>
      <c r="E17" s="87">
        <f t="shared" si="0"/>
        <v>44.444444444444436</v>
      </c>
      <c r="G17" s="165"/>
      <c r="H17" s="165"/>
      <c r="I17" s="165"/>
      <c r="J17" s="165"/>
      <c r="K17" s="161"/>
      <c r="L17" s="161"/>
      <c r="M17" s="161"/>
      <c r="N17" s="161"/>
      <c r="O17" s="161"/>
      <c r="P17" s="161"/>
      <c r="Q17" s="161"/>
      <c r="R17" s="161"/>
    </row>
    <row r="18" spans="1:18" ht="36.75">
      <c r="A18" s="135" t="s">
        <v>33</v>
      </c>
      <c r="B18" s="23" t="s">
        <v>64</v>
      </c>
      <c r="C18" s="202">
        <v>611.7</v>
      </c>
      <c r="D18" s="202">
        <v>186.1</v>
      </c>
      <c r="E18" s="87">
        <f t="shared" si="0"/>
        <v>30.423410168383192</v>
      </c>
      <c r="G18" s="165"/>
      <c r="H18" s="165"/>
      <c r="I18" s="165"/>
      <c r="J18" s="165"/>
      <c r="K18" s="161"/>
      <c r="L18" s="161"/>
      <c r="M18" s="161"/>
      <c r="N18" s="161"/>
      <c r="O18" s="161"/>
      <c r="P18" s="161"/>
      <c r="Q18" s="161"/>
      <c r="R18" s="161"/>
    </row>
    <row r="19" spans="1:18" ht="72.75">
      <c r="A19" s="135" t="s">
        <v>134</v>
      </c>
      <c r="B19" s="23" t="s">
        <v>63</v>
      </c>
      <c r="C19" s="202">
        <v>342.8</v>
      </c>
      <c r="D19" s="202">
        <v>278.9</v>
      </c>
      <c r="E19" s="87">
        <f t="shared" si="0"/>
        <v>81.35939323220536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47" customHeight="1">
      <c r="A20" s="114" t="s">
        <v>430</v>
      </c>
      <c r="B20" s="19" t="s">
        <v>431</v>
      </c>
      <c r="C20" s="202">
        <v>15154.7</v>
      </c>
      <c r="D20" s="202">
        <v>15154.6</v>
      </c>
      <c r="E20" s="87">
        <f t="shared" si="0"/>
        <v>99.99934013870285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36.75">
      <c r="A21" s="136" t="s">
        <v>165</v>
      </c>
      <c r="B21" s="20" t="s">
        <v>96</v>
      </c>
      <c r="C21" s="110">
        <f>SUM(C22:C25)</f>
        <v>8742.4</v>
      </c>
      <c r="D21" s="110">
        <f>SUM(D22:D25)</f>
        <v>5260.6</v>
      </c>
      <c r="E21" s="110">
        <f t="shared" si="0"/>
        <v>60.17340775988288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ht="84.75">
      <c r="A22" s="135" t="s">
        <v>166</v>
      </c>
      <c r="B22" s="42" t="s">
        <v>130</v>
      </c>
      <c r="C22" s="202">
        <v>3952.7</v>
      </c>
      <c r="D22" s="202">
        <v>2589.4</v>
      </c>
      <c r="E22" s="87">
        <f t="shared" si="0"/>
        <v>65.50965163053102</v>
      </c>
      <c r="F22" s="166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5" ht="95.25" customHeight="1">
      <c r="A23" s="135" t="s">
        <v>135</v>
      </c>
      <c r="B23" s="42" t="s">
        <v>131</v>
      </c>
      <c r="C23" s="202">
        <v>21.9</v>
      </c>
      <c r="D23" s="202">
        <v>15.3</v>
      </c>
      <c r="E23" s="87">
        <f t="shared" si="0"/>
        <v>69.86301369863016</v>
      </c>
    </row>
    <row r="24" spans="1:5" ht="84.75" customHeight="1">
      <c r="A24" s="167" t="s">
        <v>136</v>
      </c>
      <c r="B24" s="42" t="s">
        <v>132</v>
      </c>
      <c r="C24" s="202">
        <v>5263.4</v>
      </c>
      <c r="D24" s="202">
        <v>2982.8</v>
      </c>
      <c r="E24" s="87">
        <f t="shared" si="0"/>
        <v>56.670593152714986</v>
      </c>
    </row>
    <row r="25" spans="1:5" ht="87" customHeight="1">
      <c r="A25" s="168" t="s">
        <v>137</v>
      </c>
      <c r="B25" s="42" t="s">
        <v>133</v>
      </c>
      <c r="C25" s="202">
        <v>-495.6</v>
      </c>
      <c r="D25" s="202">
        <v>-326.9</v>
      </c>
      <c r="E25" s="87">
        <f t="shared" si="0"/>
        <v>65.96045197740112</v>
      </c>
    </row>
    <row r="26" spans="1:5" ht="18.75" customHeight="1">
      <c r="A26" s="136" t="s">
        <v>11</v>
      </c>
      <c r="B26" s="44" t="s">
        <v>12</v>
      </c>
      <c r="C26" s="110">
        <f>SUM(C33+C36+C38)+C27</f>
        <v>7940.7</v>
      </c>
      <c r="D26" s="110">
        <f>SUM(D33+D36+D38)+D27</f>
        <v>6019.599999999999</v>
      </c>
      <c r="E26" s="110">
        <f t="shared" si="0"/>
        <v>75.80691878549749</v>
      </c>
    </row>
    <row r="27" spans="1:5" ht="24.75">
      <c r="A27" s="136" t="s">
        <v>167</v>
      </c>
      <c r="B27" s="44" t="s">
        <v>168</v>
      </c>
      <c r="C27" s="110">
        <f>C28+C30+C32</f>
        <v>882</v>
      </c>
      <c r="D27" s="110">
        <f>D28+D30+D32</f>
        <v>538.9</v>
      </c>
      <c r="E27" s="110">
        <f t="shared" si="0"/>
        <v>61.099773242630384</v>
      </c>
    </row>
    <row r="28" spans="1:5" ht="26.25" customHeight="1">
      <c r="A28" s="135" t="s">
        <v>169</v>
      </c>
      <c r="B28" s="23" t="s">
        <v>282</v>
      </c>
      <c r="C28" s="87">
        <f>C29</f>
        <v>505</v>
      </c>
      <c r="D28" s="87">
        <f>D29</f>
        <v>311.4</v>
      </c>
      <c r="E28" s="87">
        <f t="shared" si="0"/>
        <v>61.663366336633665</v>
      </c>
    </row>
    <row r="29" spans="1:5" ht="24.75">
      <c r="A29" s="135" t="s">
        <v>169</v>
      </c>
      <c r="B29" s="23" t="s">
        <v>280</v>
      </c>
      <c r="C29" s="87">
        <v>505</v>
      </c>
      <c r="D29" s="87">
        <v>311.4</v>
      </c>
      <c r="E29" s="87">
        <f t="shared" si="0"/>
        <v>61.663366336633665</v>
      </c>
    </row>
    <row r="30" spans="1:5" ht="36.75">
      <c r="A30" s="135" t="s">
        <v>283</v>
      </c>
      <c r="B30" s="23" t="s">
        <v>284</v>
      </c>
      <c r="C30" s="87">
        <f>C31</f>
        <v>377</v>
      </c>
      <c r="D30" s="87">
        <f>D31</f>
        <v>227.5</v>
      </c>
      <c r="E30" s="87">
        <f t="shared" si="0"/>
        <v>60.3448275862069</v>
      </c>
    </row>
    <row r="31" spans="1:5" ht="48.75">
      <c r="A31" s="135" t="s">
        <v>170</v>
      </c>
      <c r="B31" s="23" t="s">
        <v>281</v>
      </c>
      <c r="C31" s="87">
        <v>377</v>
      </c>
      <c r="D31" s="87">
        <v>227.5</v>
      </c>
      <c r="E31" s="87">
        <f t="shared" si="0"/>
        <v>60.3448275862069</v>
      </c>
    </row>
    <row r="32" spans="1:5" ht="23.25" customHeight="1" hidden="1">
      <c r="A32" s="135" t="s">
        <v>285</v>
      </c>
      <c r="B32" s="23" t="s">
        <v>286</v>
      </c>
      <c r="C32" s="87">
        <v>0</v>
      </c>
      <c r="D32" s="87">
        <v>0</v>
      </c>
      <c r="E32" s="87" t="e">
        <f t="shared" si="0"/>
        <v>#DIV/0!</v>
      </c>
    </row>
    <row r="33" spans="1:5" ht="24.75">
      <c r="A33" s="136" t="s">
        <v>38</v>
      </c>
      <c r="B33" s="44" t="s">
        <v>70</v>
      </c>
      <c r="C33" s="110">
        <f>C34+C35</f>
        <v>-58.3</v>
      </c>
      <c r="D33" s="110">
        <f>D34+D35</f>
        <v>-62.3</v>
      </c>
      <c r="E33" s="110">
        <f t="shared" si="0"/>
        <v>106.86106346483706</v>
      </c>
    </row>
    <row r="34" spans="1:5" ht="24.75">
      <c r="A34" s="135" t="s">
        <v>38</v>
      </c>
      <c r="B34" s="23" t="s">
        <v>71</v>
      </c>
      <c r="C34" s="87">
        <v>-58.3</v>
      </c>
      <c r="D34" s="87">
        <v>-62.3</v>
      </c>
      <c r="E34" s="87">
        <f t="shared" si="0"/>
        <v>106.86106346483706</v>
      </c>
    </row>
    <row r="35" spans="1:5" ht="36.75" hidden="1">
      <c r="A35" s="135" t="s">
        <v>360</v>
      </c>
      <c r="B35" s="23" t="s">
        <v>359</v>
      </c>
      <c r="C35" s="87">
        <v>0</v>
      </c>
      <c r="D35" s="87">
        <v>0</v>
      </c>
      <c r="E35" s="87">
        <v>0</v>
      </c>
    </row>
    <row r="36" spans="1:5" ht="15.75">
      <c r="A36" s="136" t="s">
        <v>13</v>
      </c>
      <c r="B36" s="44" t="s">
        <v>72</v>
      </c>
      <c r="C36" s="110">
        <f>C37</f>
        <v>5918</v>
      </c>
      <c r="D36" s="110">
        <f>D37</f>
        <v>4675.8</v>
      </c>
      <c r="E36" s="110">
        <f t="shared" si="0"/>
        <v>79.00980060831361</v>
      </c>
    </row>
    <row r="37" spans="1:5" ht="15.75" customHeight="1">
      <c r="A37" s="135" t="s">
        <v>13</v>
      </c>
      <c r="B37" s="19" t="s">
        <v>2</v>
      </c>
      <c r="C37" s="87">
        <v>5918</v>
      </c>
      <c r="D37" s="87">
        <v>4675.8</v>
      </c>
      <c r="E37" s="87">
        <f t="shared" si="0"/>
        <v>79.00980060831361</v>
      </c>
    </row>
    <row r="38" spans="1:5" ht="27" customHeight="1">
      <c r="A38" s="136" t="s">
        <v>117</v>
      </c>
      <c r="B38" s="20" t="s">
        <v>322</v>
      </c>
      <c r="C38" s="110">
        <f>C39</f>
        <v>1199</v>
      </c>
      <c r="D38" s="110">
        <f>D39</f>
        <v>867.2</v>
      </c>
      <c r="E38" s="110">
        <f t="shared" si="0"/>
        <v>72.32693911592995</v>
      </c>
    </row>
    <row r="39" spans="1:5" ht="37.5" customHeight="1">
      <c r="A39" s="135" t="s">
        <v>118</v>
      </c>
      <c r="B39" s="19" t="s">
        <v>116</v>
      </c>
      <c r="C39" s="87">
        <v>1199</v>
      </c>
      <c r="D39" s="87">
        <v>867.2</v>
      </c>
      <c r="E39" s="87">
        <f t="shared" si="0"/>
        <v>72.32693911592995</v>
      </c>
    </row>
    <row r="40" spans="1:5" ht="15.75">
      <c r="A40" s="136" t="s">
        <v>39</v>
      </c>
      <c r="B40" s="44" t="s">
        <v>40</v>
      </c>
      <c r="C40" s="110">
        <f>SUM(C41)</f>
        <v>1610</v>
      </c>
      <c r="D40" s="110">
        <f>SUM(D41)</f>
        <v>823.2</v>
      </c>
      <c r="E40" s="110">
        <f t="shared" si="0"/>
        <v>51.1304347826087</v>
      </c>
    </row>
    <row r="41" spans="1:5" ht="24.75">
      <c r="A41" s="136" t="s">
        <v>41</v>
      </c>
      <c r="B41" s="44" t="s">
        <v>42</v>
      </c>
      <c r="C41" s="110">
        <f>SUM(C42)</f>
        <v>1610</v>
      </c>
      <c r="D41" s="110">
        <f>SUM(D42)</f>
        <v>823.2</v>
      </c>
      <c r="E41" s="110">
        <f t="shared" si="0"/>
        <v>51.1304347826087</v>
      </c>
    </row>
    <row r="42" spans="1:5" ht="36.75">
      <c r="A42" s="135" t="s">
        <v>43</v>
      </c>
      <c r="B42" s="23" t="s">
        <v>76</v>
      </c>
      <c r="C42" s="87">
        <v>1610</v>
      </c>
      <c r="D42" s="87">
        <v>823.2</v>
      </c>
      <c r="E42" s="87">
        <f t="shared" si="0"/>
        <v>51.1304347826087</v>
      </c>
    </row>
    <row r="43" spans="1:5" ht="17.25" customHeight="1">
      <c r="A43" s="136" t="s">
        <v>68</v>
      </c>
      <c r="B43" s="23"/>
      <c r="C43" s="110">
        <f>SUM(C44+C54+C65+C70+C61+C116)</f>
        <v>11027.5</v>
      </c>
      <c r="D43" s="110">
        <f>SUM(D44+D54+D65+D70+D61+D116)</f>
        <v>4600.599999999999</v>
      </c>
      <c r="E43" s="110">
        <f t="shared" si="0"/>
        <v>41.71933801858989</v>
      </c>
    </row>
    <row r="44" spans="1:5" ht="26.25" customHeight="1">
      <c r="A44" s="136" t="s">
        <v>15</v>
      </c>
      <c r="B44" s="44" t="s">
        <v>16</v>
      </c>
      <c r="C44" s="110">
        <f>SUM(C45+C52)</f>
        <v>8253.1</v>
      </c>
      <c r="D44" s="110">
        <f>SUM(D45+D52)</f>
        <v>2567.2999999999997</v>
      </c>
      <c r="E44" s="110">
        <f t="shared" si="0"/>
        <v>31.107099150622187</v>
      </c>
    </row>
    <row r="45" spans="1:5" ht="75" customHeight="1">
      <c r="A45" s="38" t="s">
        <v>138</v>
      </c>
      <c r="B45" s="44" t="s">
        <v>17</v>
      </c>
      <c r="C45" s="110">
        <f>SUM(C46+C50+C48)</f>
        <v>8248.1</v>
      </c>
      <c r="D45" s="110">
        <f>SUM(D46+D50+D48)</f>
        <v>2567.2999999999997</v>
      </c>
      <c r="E45" s="110">
        <f t="shared" si="0"/>
        <v>31.125956280840434</v>
      </c>
    </row>
    <row r="46" spans="1:5" ht="48.75">
      <c r="A46" s="39" t="s">
        <v>18</v>
      </c>
      <c r="B46" s="19" t="s">
        <v>56</v>
      </c>
      <c r="C46" s="87">
        <f>SUM(C47)</f>
        <v>6275</v>
      </c>
      <c r="D46" s="87">
        <f>SUM(D47)</f>
        <v>2336.2</v>
      </c>
      <c r="E46" s="87">
        <f t="shared" si="0"/>
        <v>37.230278884462145</v>
      </c>
    </row>
    <row r="47" spans="1:5" ht="72.75">
      <c r="A47" s="39" t="s">
        <v>123</v>
      </c>
      <c r="B47" s="19" t="s">
        <v>120</v>
      </c>
      <c r="C47" s="87">
        <v>6275</v>
      </c>
      <c r="D47" s="87">
        <v>2336.2</v>
      </c>
      <c r="E47" s="87">
        <f t="shared" si="0"/>
        <v>37.230278884462145</v>
      </c>
    </row>
    <row r="48" spans="1:5" ht="60.75">
      <c r="A48" s="135" t="s">
        <v>90</v>
      </c>
      <c r="B48" s="23" t="s">
        <v>77</v>
      </c>
      <c r="C48" s="87">
        <f>SUM(C49)</f>
        <v>1600</v>
      </c>
      <c r="D48" s="87">
        <f>SUM(D49)</f>
        <v>40.4</v>
      </c>
      <c r="E48" s="87">
        <f t="shared" si="0"/>
        <v>2.525</v>
      </c>
    </row>
    <row r="49" spans="1:5" ht="60.75" customHeight="1">
      <c r="A49" s="135" t="s">
        <v>59</v>
      </c>
      <c r="B49" s="23" t="s">
        <v>78</v>
      </c>
      <c r="C49" s="87">
        <v>1600</v>
      </c>
      <c r="D49" s="87">
        <v>40.4</v>
      </c>
      <c r="E49" s="87">
        <f t="shared" si="0"/>
        <v>2.525</v>
      </c>
    </row>
    <row r="50" spans="1:5" ht="60.75">
      <c r="A50" s="39" t="s">
        <v>98</v>
      </c>
      <c r="B50" s="23" t="s">
        <v>19</v>
      </c>
      <c r="C50" s="87">
        <f>SUM(C51)</f>
        <v>373.1</v>
      </c>
      <c r="D50" s="87">
        <f>SUM(D51)</f>
        <v>190.7</v>
      </c>
      <c r="E50" s="87">
        <f t="shared" si="0"/>
        <v>51.11230233181452</v>
      </c>
    </row>
    <row r="51" spans="1:5" ht="34.5" customHeight="1">
      <c r="A51" s="135" t="s">
        <v>91</v>
      </c>
      <c r="B51" s="23" t="s">
        <v>79</v>
      </c>
      <c r="C51" s="87">
        <v>373.1</v>
      </c>
      <c r="D51" s="87">
        <v>190.7</v>
      </c>
      <c r="E51" s="87">
        <f t="shared" si="0"/>
        <v>51.11230233181452</v>
      </c>
    </row>
    <row r="52" spans="1:5" ht="34.5" customHeight="1">
      <c r="A52" s="135" t="s">
        <v>363</v>
      </c>
      <c r="B52" s="23" t="s">
        <v>362</v>
      </c>
      <c r="C52" s="87">
        <f>C53</f>
        <v>5</v>
      </c>
      <c r="D52" s="87">
        <f>D53</f>
        <v>0</v>
      </c>
      <c r="E52" s="87">
        <f t="shared" si="0"/>
        <v>0</v>
      </c>
    </row>
    <row r="53" spans="1:5" ht="34.5" customHeight="1">
      <c r="A53" s="135" t="s">
        <v>361</v>
      </c>
      <c r="B53" s="23" t="s">
        <v>364</v>
      </c>
      <c r="C53" s="87">
        <v>5</v>
      </c>
      <c r="D53" s="87">
        <v>0</v>
      </c>
      <c r="E53" s="87">
        <f t="shared" si="0"/>
        <v>0</v>
      </c>
    </row>
    <row r="54" spans="1:5" ht="34.5" customHeight="1">
      <c r="A54" s="136" t="s">
        <v>44</v>
      </c>
      <c r="B54" s="44" t="s">
        <v>45</v>
      </c>
      <c r="C54" s="110">
        <f>C55</f>
        <v>1836.4</v>
      </c>
      <c r="D54" s="110">
        <f>D55</f>
        <v>1636</v>
      </c>
      <c r="E54" s="110">
        <f t="shared" si="0"/>
        <v>89.08734480505336</v>
      </c>
    </row>
    <row r="55" spans="1:5" ht="15.75">
      <c r="A55" s="136" t="s">
        <v>46</v>
      </c>
      <c r="B55" s="44" t="s">
        <v>47</v>
      </c>
      <c r="C55" s="110">
        <f>C56+C57+C58</f>
        <v>1836.4</v>
      </c>
      <c r="D55" s="110">
        <f>D56+D57+D58</f>
        <v>1636</v>
      </c>
      <c r="E55" s="110">
        <f t="shared" si="0"/>
        <v>89.08734480505336</v>
      </c>
    </row>
    <row r="56" spans="1:5" ht="24.75">
      <c r="A56" s="135" t="s">
        <v>88</v>
      </c>
      <c r="B56" s="23" t="s">
        <v>89</v>
      </c>
      <c r="C56" s="87">
        <v>165</v>
      </c>
      <c r="D56" s="87">
        <v>52.4</v>
      </c>
      <c r="E56" s="87">
        <f t="shared" si="0"/>
        <v>31.757575757575758</v>
      </c>
    </row>
    <row r="57" spans="1:5" ht="15.75">
      <c r="A57" s="135" t="s">
        <v>405</v>
      </c>
      <c r="B57" s="23" t="s">
        <v>406</v>
      </c>
      <c r="C57" s="87">
        <v>2.5</v>
      </c>
      <c r="D57" s="87">
        <v>1.8</v>
      </c>
      <c r="E57" s="87">
        <f t="shared" si="0"/>
        <v>72</v>
      </c>
    </row>
    <row r="58" spans="1:5" ht="15.75">
      <c r="A58" s="135" t="s">
        <v>326</v>
      </c>
      <c r="B58" s="23" t="s">
        <v>325</v>
      </c>
      <c r="C58" s="87">
        <f>C59+C60</f>
        <v>1668.9</v>
      </c>
      <c r="D58" s="87">
        <f>D59+D60</f>
        <v>1581.8</v>
      </c>
      <c r="E58" s="87">
        <f t="shared" si="0"/>
        <v>94.78099346875186</v>
      </c>
    </row>
    <row r="59" spans="1:5" ht="15.75">
      <c r="A59" s="135" t="s">
        <v>171</v>
      </c>
      <c r="B59" s="23" t="s">
        <v>124</v>
      </c>
      <c r="C59" s="87">
        <v>1668.9</v>
      </c>
      <c r="D59" s="87">
        <v>1581.8</v>
      </c>
      <c r="E59" s="87">
        <f t="shared" si="0"/>
        <v>94.78099346875186</v>
      </c>
    </row>
    <row r="60" spans="1:5" ht="15.75" hidden="1">
      <c r="A60" s="135" t="s">
        <v>323</v>
      </c>
      <c r="B60" s="23" t="s">
        <v>324</v>
      </c>
      <c r="C60" s="87"/>
      <c r="D60" s="87"/>
      <c r="E60" s="87" t="e">
        <f t="shared" si="0"/>
        <v>#DIV/0!</v>
      </c>
    </row>
    <row r="61" spans="1:5" ht="24.75" hidden="1">
      <c r="A61" s="136" t="s">
        <v>289</v>
      </c>
      <c r="B61" s="44" t="s">
        <v>287</v>
      </c>
      <c r="C61" s="110">
        <f>C64</f>
        <v>0</v>
      </c>
      <c r="D61" s="110">
        <f>D64</f>
        <v>0</v>
      </c>
      <c r="E61" s="110">
        <v>0</v>
      </c>
    </row>
    <row r="62" spans="1:5" ht="15.75" hidden="1">
      <c r="A62" s="136" t="s">
        <v>330</v>
      </c>
      <c r="B62" s="44" t="s">
        <v>328</v>
      </c>
      <c r="C62" s="110">
        <f>C63</f>
        <v>0</v>
      </c>
      <c r="D62" s="110">
        <f>D63</f>
        <v>0</v>
      </c>
      <c r="E62" s="110">
        <v>0</v>
      </c>
    </row>
    <row r="63" spans="1:5" ht="15.75" hidden="1">
      <c r="A63" s="135" t="s">
        <v>331</v>
      </c>
      <c r="B63" s="23" t="s">
        <v>329</v>
      </c>
      <c r="C63" s="87">
        <f>C64</f>
        <v>0</v>
      </c>
      <c r="D63" s="87">
        <f>D64</f>
        <v>0</v>
      </c>
      <c r="E63" s="87">
        <v>0</v>
      </c>
    </row>
    <row r="64" spans="1:5" ht="24.75" hidden="1">
      <c r="A64" s="135" t="s">
        <v>327</v>
      </c>
      <c r="B64" s="23" t="s">
        <v>288</v>
      </c>
      <c r="C64" s="87">
        <v>0</v>
      </c>
      <c r="D64" s="87">
        <v>0</v>
      </c>
      <c r="E64" s="87">
        <v>0</v>
      </c>
    </row>
    <row r="65" spans="1:5" ht="27.75" customHeight="1">
      <c r="A65" s="136" t="s">
        <v>48</v>
      </c>
      <c r="B65" s="44" t="s">
        <v>49</v>
      </c>
      <c r="C65" s="110">
        <f>SUM(C66+C68)</f>
        <v>411</v>
      </c>
      <c r="D65" s="110">
        <f>SUM(D66+D68)</f>
        <v>36.2</v>
      </c>
      <c r="E65" s="110">
        <f t="shared" si="0"/>
        <v>8.80778588807786</v>
      </c>
    </row>
    <row r="66" spans="1:5" ht="72.75">
      <c r="A66" s="38" t="s">
        <v>114</v>
      </c>
      <c r="B66" s="44" t="s">
        <v>50</v>
      </c>
      <c r="C66" s="110">
        <f>SUM(C67)</f>
        <v>115</v>
      </c>
      <c r="D66" s="110">
        <f>SUM(D67)</f>
        <v>0</v>
      </c>
      <c r="E66" s="110">
        <f t="shared" si="0"/>
        <v>0</v>
      </c>
    </row>
    <row r="67" spans="1:5" ht="72.75" customHeight="1">
      <c r="A67" s="39" t="s">
        <v>60</v>
      </c>
      <c r="B67" s="23" t="s">
        <v>57</v>
      </c>
      <c r="C67" s="87">
        <v>115</v>
      </c>
      <c r="D67" s="87">
        <v>0</v>
      </c>
      <c r="E67" s="87">
        <f t="shared" si="0"/>
        <v>0</v>
      </c>
    </row>
    <row r="68" spans="1:5" ht="24.75">
      <c r="A68" s="38" t="s">
        <v>99</v>
      </c>
      <c r="B68" s="44" t="s">
        <v>51</v>
      </c>
      <c r="C68" s="110">
        <f>C69</f>
        <v>296</v>
      </c>
      <c r="D68" s="110">
        <f>D69</f>
        <v>36.2</v>
      </c>
      <c r="E68" s="110">
        <f t="shared" si="0"/>
        <v>12.229729729729732</v>
      </c>
    </row>
    <row r="69" spans="1:5" ht="48.75">
      <c r="A69" s="135" t="s">
        <v>122</v>
      </c>
      <c r="B69" s="23" t="s">
        <v>121</v>
      </c>
      <c r="C69" s="87">
        <v>296</v>
      </c>
      <c r="D69" s="87">
        <v>36.2</v>
      </c>
      <c r="E69" s="87">
        <f t="shared" si="0"/>
        <v>12.229729729729732</v>
      </c>
    </row>
    <row r="70" spans="1:5" ht="15.75">
      <c r="A70" s="40" t="s">
        <v>21</v>
      </c>
      <c r="B70" s="169" t="s">
        <v>22</v>
      </c>
      <c r="C70" s="110">
        <f>C71+C100+C103</f>
        <v>527</v>
      </c>
      <c r="D70" s="110">
        <f>D71+D100+D103</f>
        <v>361.1</v>
      </c>
      <c r="E70" s="110">
        <f t="shared" si="0"/>
        <v>68.51992409867174</v>
      </c>
    </row>
    <row r="71" spans="1:5" ht="36.75">
      <c r="A71" s="170" t="s">
        <v>223</v>
      </c>
      <c r="B71" s="171" t="s">
        <v>224</v>
      </c>
      <c r="C71" s="110">
        <f>C76+C78+C82+C87+C90+C95+C97+C72+C85+C93</f>
        <v>445.20000000000005</v>
      </c>
      <c r="D71" s="110">
        <f>D76+D78+D82+D87+D90+D95+D97+D72+D85+D93</f>
        <v>332.8</v>
      </c>
      <c r="E71" s="110">
        <f t="shared" si="0"/>
        <v>74.7529200359389</v>
      </c>
    </row>
    <row r="72" spans="1:5" ht="48">
      <c r="A72" s="172" t="s">
        <v>292</v>
      </c>
      <c r="B72" s="171" t="s">
        <v>420</v>
      </c>
      <c r="C72" s="110">
        <f>C73+C74+C75</f>
        <v>22</v>
      </c>
      <c r="D72" s="110">
        <f>D73+D74+D75</f>
        <v>6.300000000000001</v>
      </c>
      <c r="E72" s="110">
        <f t="shared" si="0"/>
        <v>28.636363636363637</v>
      </c>
    </row>
    <row r="73" spans="1:5" ht="48" customHeight="1">
      <c r="A73" s="173" t="s">
        <v>421</v>
      </c>
      <c r="B73" s="174" t="s">
        <v>291</v>
      </c>
      <c r="C73" s="87">
        <v>18</v>
      </c>
      <c r="D73" s="87">
        <v>5.9</v>
      </c>
      <c r="E73" s="87">
        <f t="shared" si="0"/>
        <v>32.77777777777778</v>
      </c>
    </row>
    <row r="74" spans="1:5" ht="51.75" customHeight="1">
      <c r="A74" s="173" t="s">
        <v>421</v>
      </c>
      <c r="B74" s="174" t="s">
        <v>336</v>
      </c>
      <c r="C74" s="87">
        <v>4</v>
      </c>
      <c r="D74" s="87">
        <v>0.4</v>
      </c>
      <c r="E74" s="87">
        <f t="shared" si="0"/>
        <v>10</v>
      </c>
    </row>
    <row r="75" spans="1:5" ht="51.75" customHeight="1" hidden="1">
      <c r="A75" s="135" t="s">
        <v>432</v>
      </c>
      <c r="B75" s="23" t="s">
        <v>433</v>
      </c>
      <c r="C75" s="87">
        <v>0</v>
      </c>
      <c r="D75" s="87">
        <v>0</v>
      </c>
      <c r="E75" s="87" t="e">
        <f t="shared" si="0"/>
        <v>#DIV/0!</v>
      </c>
    </row>
    <row r="76" spans="1:5" ht="60.75">
      <c r="A76" s="170" t="s">
        <v>293</v>
      </c>
      <c r="B76" s="171" t="s">
        <v>226</v>
      </c>
      <c r="C76" s="110">
        <f>C77</f>
        <v>42.4</v>
      </c>
      <c r="D76" s="110">
        <f>D77</f>
        <v>0</v>
      </c>
      <c r="E76" s="110">
        <f t="shared" si="0"/>
        <v>0</v>
      </c>
    </row>
    <row r="77" spans="1:5" ht="72.75">
      <c r="A77" s="175" t="s">
        <v>225</v>
      </c>
      <c r="B77" s="174" t="s">
        <v>227</v>
      </c>
      <c r="C77" s="87">
        <v>42.4</v>
      </c>
      <c r="D77" s="87">
        <v>0</v>
      </c>
      <c r="E77" s="87">
        <f t="shared" si="0"/>
        <v>0</v>
      </c>
    </row>
    <row r="78" spans="1:5" ht="48.75">
      <c r="A78" s="170" t="s">
        <v>228</v>
      </c>
      <c r="B78" s="171" t="s">
        <v>229</v>
      </c>
      <c r="C78" s="110">
        <f>C79+C81+C80</f>
        <v>63</v>
      </c>
      <c r="D78" s="110">
        <f>D79+D81+D80</f>
        <v>20</v>
      </c>
      <c r="E78" s="110">
        <f t="shared" si="0"/>
        <v>31.746031746031743</v>
      </c>
    </row>
    <row r="79" spans="1:5" ht="72.75" hidden="1">
      <c r="A79" s="175" t="s">
        <v>230</v>
      </c>
      <c r="B79" s="174" t="s">
        <v>231</v>
      </c>
      <c r="C79" s="87">
        <v>0</v>
      </c>
      <c r="D79" s="87">
        <v>0</v>
      </c>
      <c r="E79" s="87">
        <v>0</v>
      </c>
    </row>
    <row r="80" spans="1:5" ht="76.5">
      <c r="A80" s="176" t="s">
        <v>337</v>
      </c>
      <c r="B80" s="177" t="s">
        <v>338</v>
      </c>
      <c r="C80" s="87">
        <v>20</v>
      </c>
      <c r="D80" s="87">
        <v>20</v>
      </c>
      <c r="E80" s="87">
        <f t="shared" si="0"/>
        <v>100</v>
      </c>
    </row>
    <row r="81" spans="1:5" ht="60.75">
      <c r="A81" s="175" t="s">
        <v>232</v>
      </c>
      <c r="B81" s="174" t="s">
        <v>233</v>
      </c>
      <c r="C81" s="87">
        <v>43</v>
      </c>
      <c r="D81" s="87">
        <v>0</v>
      </c>
      <c r="E81" s="87">
        <f t="shared" si="0"/>
        <v>0</v>
      </c>
    </row>
    <row r="82" spans="1:5" ht="48.75">
      <c r="A82" s="170" t="s">
        <v>234</v>
      </c>
      <c r="B82" s="171" t="s">
        <v>235</v>
      </c>
      <c r="C82" s="110">
        <f>C84+C83</f>
        <v>32</v>
      </c>
      <c r="D82" s="110">
        <f>D84+D83</f>
        <v>18.1</v>
      </c>
      <c r="E82" s="110">
        <f t="shared" si="0"/>
        <v>56.56250000000001</v>
      </c>
    </row>
    <row r="83" spans="1:5" ht="72">
      <c r="A83" s="178" t="s">
        <v>339</v>
      </c>
      <c r="B83" s="177" t="s">
        <v>340</v>
      </c>
      <c r="C83" s="87">
        <v>32</v>
      </c>
      <c r="D83" s="87">
        <v>18.1</v>
      </c>
      <c r="E83" s="87">
        <f t="shared" si="0"/>
        <v>56.56250000000001</v>
      </c>
    </row>
    <row r="84" spans="1:5" ht="61.5" customHeight="1" hidden="1">
      <c r="A84" s="175" t="s">
        <v>236</v>
      </c>
      <c r="B84" s="174" t="s">
        <v>237</v>
      </c>
      <c r="C84" s="87">
        <v>0</v>
      </c>
      <c r="D84" s="87">
        <v>0</v>
      </c>
      <c r="E84" s="87" t="e">
        <f t="shared" si="0"/>
        <v>#DIV/0!</v>
      </c>
    </row>
    <row r="85" spans="1:5" ht="56.25" customHeight="1">
      <c r="A85" s="179" t="s">
        <v>341</v>
      </c>
      <c r="B85" s="180" t="s">
        <v>342</v>
      </c>
      <c r="C85" s="111">
        <f>C86</f>
        <v>9</v>
      </c>
      <c r="D85" s="111">
        <f>D86</f>
        <v>0</v>
      </c>
      <c r="E85" s="110">
        <f t="shared" si="0"/>
        <v>0</v>
      </c>
    </row>
    <row r="86" spans="1:5" ht="60">
      <c r="A86" s="178" t="s">
        <v>343</v>
      </c>
      <c r="B86" s="181" t="s">
        <v>344</v>
      </c>
      <c r="C86" s="112">
        <v>9</v>
      </c>
      <c r="D86" s="112">
        <v>0</v>
      </c>
      <c r="E86" s="87">
        <f t="shared" si="0"/>
        <v>0</v>
      </c>
    </row>
    <row r="87" spans="1:5" ht="60.75">
      <c r="A87" s="182" t="s">
        <v>238</v>
      </c>
      <c r="B87" s="183" t="s">
        <v>239</v>
      </c>
      <c r="C87" s="111">
        <f>C88+C89</f>
        <v>0.3</v>
      </c>
      <c r="D87" s="111">
        <f>D88+D89</f>
        <v>0.4</v>
      </c>
      <c r="E87" s="110">
        <f t="shared" si="0"/>
        <v>133.33333333333334</v>
      </c>
    </row>
    <row r="88" spans="1:5" ht="88.5" customHeight="1" hidden="1">
      <c r="A88" s="175" t="s">
        <v>253</v>
      </c>
      <c r="B88" s="174" t="s">
        <v>252</v>
      </c>
      <c r="C88" s="112">
        <v>0</v>
      </c>
      <c r="D88" s="87">
        <v>0</v>
      </c>
      <c r="E88" s="87" t="e">
        <f t="shared" si="0"/>
        <v>#DIV/0!</v>
      </c>
    </row>
    <row r="89" spans="1:5" ht="72.75" customHeight="1">
      <c r="A89" s="175" t="s">
        <v>463</v>
      </c>
      <c r="B89" s="174" t="s">
        <v>374</v>
      </c>
      <c r="C89" s="112">
        <v>0.3</v>
      </c>
      <c r="D89" s="112">
        <v>0.4</v>
      </c>
      <c r="E89" s="87">
        <f t="shared" si="0"/>
        <v>133.33333333333334</v>
      </c>
    </row>
    <row r="90" spans="1:5" ht="62.25" customHeight="1">
      <c r="A90" s="170" t="s">
        <v>254</v>
      </c>
      <c r="B90" s="171" t="s">
        <v>255</v>
      </c>
      <c r="C90" s="111">
        <f>C91+C92</f>
        <v>19.5</v>
      </c>
      <c r="D90" s="111">
        <f>D91+D92</f>
        <v>19.5</v>
      </c>
      <c r="E90" s="110">
        <f t="shared" si="0"/>
        <v>100</v>
      </c>
    </row>
    <row r="91" spans="1:5" ht="85.5" customHeight="1">
      <c r="A91" s="175" t="s">
        <v>335</v>
      </c>
      <c r="B91" s="174" t="s">
        <v>256</v>
      </c>
      <c r="C91" s="112">
        <v>4.5</v>
      </c>
      <c r="D91" s="87">
        <v>4.5</v>
      </c>
      <c r="E91" s="87">
        <f t="shared" si="0"/>
        <v>100</v>
      </c>
    </row>
    <row r="92" spans="1:5" ht="85.5" customHeight="1">
      <c r="A92" s="135" t="s">
        <v>432</v>
      </c>
      <c r="B92" s="23" t="s">
        <v>464</v>
      </c>
      <c r="C92" s="112">
        <v>15</v>
      </c>
      <c r="D92" s="112">
        <v>15</v>
      </c>
      <c r="E92" s="87">
        <f t="shared" si="0"/>
        <v>100</v>
      </c>
    </row>
    <row r="93" spans="1:5" ht="53.25" customHeight="1">
      <c r="A93" s="170" t="s">
        <v>408</v>
      </c>
      <c r="B93" s="171" t="s">
        <v>409</v>
      </c>
      <c r="C93" s="111">
        <f>C94</f>
        <v>5</v>
      </c>
      <c r="D93" s="111">
        <f>D94</f>
        <v>0</v>
      </c>
      <c r="E93" s="110">
        <f t="shared" si="0"/>
        <v>0</v>
      </c>
    </row>
    <row r="94" spans="1:5" ht="74.25" customHeight="1">
      <c r="A94" s="175" t="s">
        <v>407</v>
      </c>
      <c r="B94" s="174" t="s">
        <v>410</v>
      </c>
      <c r="C94" s="112">
        <v>5</v>
      </c>
      <c r="D94" s="112">
        <v>0</v>
      </c>
      <c r="E94" s="87">
        <f t="shared" si="0"/>
        <v>0</v>
      </c>
    </row>
    <row r="95" spans="1:5" ht="51" customHeight="1">
      <c r="A95" s="170" t="s">
        <v>240</v>
      </c>
      <c r="B95" s="171" t="s">
        <v>241</v>
      </c>
      <c r="C95" s="111">
        <f>C96</f>
        <v>115</v>
      </c>
      <c r="D95" s="111">
        <f>D96</f>
        <v>164</v>
      </c>
      <c r="E95" s="110">
        <f t="shared" si="0"/>
        <v>142.6086956521739</v>
      </c>
    </row>
    <row r="96" spans="1:5" ht="60.75">
      <c r="A96" s="175" t="s">
        <v>242</v>
      </c>
      <c r="B96" s="174" t="s">
        <v>258</v>
      </c>
      <c r="C96" s="112">
        <v>115</v>
      </c>
      <c r="D96" s="87">
        <v>164</v>
      </c>
      <c r="E96" s="87">
        <f t="shared" si="0"/>
        <v>142.6086956521739</v>
      </c>
    </row>
    <row r="97" spans="1:5" ht="60.75">
      <c r="A97" s="170" t="s">
        <v>259</v>
      </c>
      <c r="B97" s="171" t="s">
        <v>260</v>
      </c>
      <c r="C97" s="111">
        <f>C98+C99</f>
        <v>137</v>
      </c>
      <c r="D97" s="111">
        <f>D98+D99</f>
        <v>104.5</v>
      </c>
      <c r="E97" s="110">
        <f t="shared" si="0"/>
        <v>76.27737226277372</v>
      </c>
    </row>
    <row r="98" spans="1:5" ht="72.75">
      <c r="A98" s="175" t="s">
        <v>261</v>
      </c>
      <c r="B98" s="174" t="s">
        <v>262</v>
      </c>
      <c r="C98" s="112">
        <v>130</v>
      </c>
      <c r="D98" s="87">
        <v>104.5</v>
      </c>
      <c r="E98" s="87">
        <f t="shared" si="0"/>
        <v>80.38461538461539</v>
      </c>
    </row>
    <row r="99" spans="1:5" ht="72.75">
      <c r="A99" s="175" t="s">
        <v>261</v>
      </c>
      <c r="B99" s="174" t="s">
        <v>345</v>
      </c>
      <c r="C99" s="112">
        <v>7</v>
      </c>
      <c r="D99" s="112">
        <v>0</v>
      </c>
      <c r="E99" s="87">
        <f t="shared" si="0"/>
        <v>0</v>
      </c>
    </row>
    <row r="100" spans="1:5" ht="96.75" hidden="1">
      <c r="A100" s="40" t="s">
        <v>243</v>
      </c>
      <c r="B100" s="171" t="s">
        <v>244</v>
      </c>
      <c r="C100" s="111">
        <f>C101</f>
        <v>0</v>
      </c>
      <c r="D100" s="111">
        <f>D101</f>
        <v>0</v>
      </c>
      <c r="E100" s="110" t="e">
        <f t="shared" si="0"/>
        <v>#DIV/0!</v>
      </c>
    </row>
    <row r="101" spans="1:5" ht="63.75" customHeight="1" hidden="1">
      <c r="A101" s="41" t="s">
        <v>263</v>
      </c>
      <c r="B101" s="174" t="s">
        <v>245</v>
      </c>
      <c r="C101" s="112">
        <f>C102</f>
        <v>0</v>
      </c>
      <c r="D101" s="112">
        <f>D102</f>
        <v>0</v>
      </c>
      <c r="E101" s="87" t="e">
        <f t="shared" si="0"/>
        <v>#DIV/0!</v>
      </c>
    </row>
    <row r="102" spans="1:5" ht="61.5" customHeight="1" hidden="1">
      <c r="A102" s="41" t="s">
        <v>294</v>
      </c>
      <c r="B102" s="46" t="s">
        <v>246</v>
      </c>
      <c r="C102" s="112">
        <v>0</v>
      </c>
      <c r="D102" s="87">
        <v>0</v>
      </c>
      <c r="E102" s="87" t="e">
        <f t="shared" si="0"/>
        <v>#DIV/0!</v>
      </c>
    </row>
    <row r="103" spans="1:5" ht="24.75">
      <c r="A103" s="40" t="s">
        <v>264</v>
      </c>
      <c r="B103" s="184" t="s">
        <v>247</v>
      </c>
      <c r="C103" s="111">
        <f>C106+C104+C114</f>
        <v>81.8</v>
      </c>
      <c r="D103" s="111">
        <f>D106+D104+D114</f>
        <v>28.3</v>
      </c>
      <c r="E103" s="110">
        <f t="shared" si="0"/>
        <v>34.59657701711492</v>
      </c>
    </row>
    <row r="104" spans="1:5" ht="84" hidden="1">
      <c r="A104" s="185" t="s">
        <v>378</v>
      </c>
      <c r="B104" s="184" t="s">
        <v>376</v>
      </c>
      <c r="C104" s="111">
        <f>C105</f>
        <v>0</v>
      </c>
      <c r="D104" s="111">
        <f>D105</f>
        <v>0</v>
      </c>
      <c r="E104" s="110" t="e">
        <f t="shared" si="0"/>
        <v>#DIV/0!</v>
      </c>
    </row>
    <row r="105" spans="1:5" ht="36" hidden="1">
      <c r="A105" s="178" t="s">
        <v>375</v>
      </c>
      <c r="B105" s="186" t="s">
        <v>377</v>
      </c>
      <c r="C105" s="112">
        <v>0</v>
      </c>
      <c r="D105" s="112">
        <v>0</v>
      </c>
      <c r="E105" s="87" t="e">
        <f t="shared" si="0"/>
        <v>#DIV/0!</v>
      </c>
    </row>
    <row r="106" spans="1:5" ht="60.75">
      <c r="A106" s="40" t="s">
        <v>334</v>
      </c>
      <c r="B106" s="184" t="s">
        <v>249</v>
      </c>
      <c r="C106" s="111">
        <f>C108+C109+C113+C112+C107+C111+C110</f>
        <v>66.8</v>
      </c>
      <c r="D106" s="111">
        <f>D108+D109+D113+D112+D107+D111+D110</f>
        <v>28.3</v>
      </c>
      <c r="E106" s="110">
        <f t="shared" si="0"/>
        <v>42.36526946107785</v>
      </c>
    </row>
    <row r="107" spans="1:5" ht="60.75" customHeight="1">
      <c r="A107" s="41" t="s">
        <v>295</v>
      </c>
      <c r="B107" s="174" t="s">
        <v>346</v>
      </c>
      <c r="C107" s="112">
        <v>12</v>
      </c>
      <c r="D107" s="87">
        <v>0</v>
      </c>
      <c r="E107" s="87">
        <f>D107/C107*100</f>
        <v>0</v>
      </c>
    </row>
    <row r="108" spans="1:5" ht="64.5" customHeight="1">
      <c r="A108" s="41" t="s">
        <v>295</v>
      </c>
      <c r="B108" s="174" t="s">
        <v>250</v>
      </c>
      <c r="C108" s="112">
        <v>44</v>
      </c>
      <c r="D108" s="87">
        <v>17.5</v>
      </c>
      <c r="E108" s="87">
        <f t="shared" si="0"/>
        <v>39.77272727272727</v>
      </c>
    </row>
    <row r="109" spans="1:5" ht="48.75" hidden="1">
      <c r="A109" s="41" t="s">
        <v>297</v>
      </c>
      <c r="B109" s="174" t="s">
        <v>265</v>
      </c>
      <c r="C109" s="112"/>
      <c r="D109" s="87">
        <v>0</v>
      </c>
      <c r="E109" s="87" t="e">
        <f t="shared" si="0"/>
        <v>#DIV/0!</v>
      </c>
    </row>
    <row r="110" spans="1:5" ht="48.75" hidden="1">
      <c r="A110" s="41" t="s">
        <v>297</v>
      </c>
      <c r="B110" s="174" t="s">
        <v>411</v>
      </c>
      <c r="C110" s="112"/>
      <c r="D110" s="87"/>
      <c r="E110" s="87" t="e">
        <f>D110/C110*100</f>
        <v>#DIV/0!</v>
      </c>
    </row>
    <row r="111" spans="1:5" ht="48" customHeight="1" hidden="1">
      <c r="A111" s="41" t="s">
        <v>297</v>
      </c>
      <c r="B111" s="174" t="s">
        <v>347</v>
      </c>
      <c r="C111" s="112"/>
      <c r="D111" s="87">
        <v>0</v>
      </c>
      <c r="E111" s="87" t="e">
        <f>D111/C111*100</f>
        <v>#DIV/0!</v>
      </c>
    </row>
    <row r="112" spans="1:5" ht="48.75" hidden="1">
      <c r="A112" s="41" t="s">
        <v>297</v>
      </c>
      <c r="B112" s="174" t="s">
        <v>333</v>
      </c>
      <c r="C112" s="112"/>
      <c r="D112" s="87">
        <v>0</v>
      </c>
      <c r="E112" s="87" t="e">
        <f t="shared" si="0"/>
        <v>#DIV/0!</v>
      </c>
    </row>
    <row r="113" spans="1:5" ht="60.75">
      <c r="A113" s="41" t="s">
        <v>296</v>
      </c>
      <c r="B113" s="174" t="s">
        <v>251</v>
      </c>
      <c r="C113" s="112">
        <v>10.8</v>
      </c>
      <c r="D113" s="87">
        <v>10.8</v>
      </c>
      <c r="E113" s="87">
        <f t="shared" si="0"/>
        <v>100</v>
      </c>
    </row>
    <row r="114" spans="1:5" ht="48.75" customHeight="1">
      <c r="A114" s="136" t="s">
        <v>436</v>
      </c>
      <c r="B114" s="44" t="s">
        <v>434</v>
      </c>
      <c r="C114" s="110">
        <f>C115</f>
        <v>15</v>
      </c>
      <c r="D114" s="110">
        <f>D115</f>
        <v>0</v>
      </c>
      <c r="E114" s="110">
        <f t="shared" si="0"/>
        <v>0</v>
      </c>
    </row>
    <row r="115" spans="1:5" ht="36.75">
      <c r="A115" s="135" t="s">
        <v>387</v>
      </c>
      <c r="B115" s="23" t="s">
        <v>435</v>
      </c>
      <c r="C115" s="87">
        <v>15</v>
      </c>
      <c r="D115" s="87">
        <v>0</v>
      </c>
      <c r="E115" s="87">
        <f t="shared" si="0"/>
        <v>0</v>
      </c>
    </row>
    <row r="116" spans="1:5" ht="15.75" hidden="1">
      <c r="A116" s="136" t="s">
        <v>426</v>
      </c>
      <c r="B116" s="44" t="s">
        <v>303</v>
      </c>
      <c r="C116" s="110">
        <f>C117</f>
        <v>0</v>
      </c>
      <c r="D116" s="110">
        <f>D117</f>
        <v>0</v>
      </c>
      <c r="E116" s="110">
        <v>0</v>
      </c>
    </row>
    <row r="117" spans="1:5" ht="15.75" hidden="1">
      <c r="A117" s="135" t="s">
        <v>304</v>
      </c>
      <c r="B117" s="23" t="s">
        <v>306</v>
      </c>
      <c r="C117" s="87">
        <f>C118</f>
        <v>0</v>
      </c>
      <c r="D117" s="87">
        <f>D118</f>
        <v>0</v>
      </c>
      <c r="E117" s="87">
        <v>0</v>
      </c>
    </row>
    <row r="118" spans="1:5" ht="24.75" hidden="1">
      <c r="A118" s="135" t="s">
        <v>427</v>
      </c>
      <c r="B118" s="23" t="s">
        <v>428</v>
      </c>
      <c r="C118" s="87">
        <v>0</v>
      </c>
      <c r="D118" s="87">
        <v>0</v>
      </c>
      <c r="E118" s="87">
        <v>0</v>
      </c>
    </row>
    <row r="119" spans="1:5" ht="21" customHeight="1">
      <c r="A119" s="136" t="s">
        <v>69</v>
      </c>
      <c r="B119" s="20" t="s">
        <v>80</v>
      </c>
      <c r="C119" s="110">
        <f>C120+C190</f>
        <v>289351.6</v>
      </c>
      <c r="D119" s="110">
        <f>D120+D190</f>
        <v>149804.80000000002</v>
      </c>
      <c r="E119" s="110">
        <f t="shared" si="0"/>
        <v>51.772583942857075</v>
      </c>
    </row>
    <row r="120" spans="1:5" ht="36.75">
      <c r="A120" s="136" t="s">
        <v>81</v>
      </c>
      <c r="B120" s="20" t="s">
        <v>82</v>
      </c>
      <c r="C120" s="110">
        <f>C121+C127+C149+C178</f>
        <v>289351.6</v>
      </c>
      <c r="D120" s="110">
        <f>D121+D127+D149+D178</f>
        <v>149804.80000000002</v>
      </c>
      <c r="E120" s="110">
        <f t="shared" si="0"/>
        <v>51.772583942857075</v>
      </c>
    </row>
    <row r="121" spans="1:5" ht="24.75" hidden="1">
      <c r="A121" s="136" t="s">
        <v>172</v>
      </c>
      <c r="B121" s="20" t="s">
        <v>154</v>
      </c>
      <c r="C121" s="110">
        <f>C122</f>
        <v>0</v>
      </c>
      <c r="D121" s="110">
        <f>D122</f>
        <v>0</v>
      </c>
      <c r="E121" s="110" t="e">
        <f t="shared" si="0"/>
        <v>#DIV/0!</v>
      </c>
    </row>
    <row r="122" spans="1:5" ht="24" customHeight="1" hidden="1">
      <c r="A122" s="185" t="s">
        <v>308</v>
      </c>
      <c r="B122" s="187" t="s">
        <v>348</v>
      </c>
      <c r="C122" s="188">
        <f>C123+C124+C125+C126</f>
        <v>0</v>
      </c>
      <c r="D122" s="188">
        <f>D123+D124+D125+D126</f>
        <v>0</v>
      </c>
      <c r="E122" s="110" t="e">
        <f t="shared" si="0"/>
        <v>#DIV/0!</v>
      </c>
    </row>
    <row r="123" spans="1:5" ht="36.75" customHeight="1" hidden="1">
      <c r="A123" s="137" t="s">
        <v>349</v>
      </c>
      <c r="B123" s="177" t="s">
        <v>350</v>
      </c>
      <c r="C123" s="189">
        <v>0</v>
      </c>
      <c r="D123" s="87">
        <v>0</v>
      </c>
      <c r="E123" s="87" t="e">
        <f t="shared" si="0"/>
        <v>#DIV/0!</v>
      </c>
    </row>
    <row r="124" spans="1:5" ht="38.25" customHeight="1" hidden="1">
      <c r="A124" s="137" t="s">
        <v>351</v>
      </c>
      <c r="B124" s="177" t="s">
        <v>350</v>
      </c>
      <c r="C124" s="189">
        <v>0</v>
      </c>
      <c r="D124" s="87">
        <v>0</v>
      </c>
      <c r="E124" s="87" t="e">
        <f t="shared" si="0"/>
        <v>#DIV/0!</v>
      </c>
    </row>
    <row r="125" spans="1:5" ht="36" customHeight="1" hidden="1">
      <c r="A125" s="137" t="s">
        <v>396</v>
      </c>
      <c r="B125" s="177" t="s">
        <v>350</v>
      </c>
      <c r="C125" s="189">
        <v>0</v>
      </c>
      <c r="D125" s="87">
        <v>0</v>
      </c>
      <c r="E125" s="87" t="e">
        <f t="shared" si="0"/>
        <v>#DIV/0!</v>
      </c>
    </row>
    <row r="126" spans="1:5" ht="36" customHeight="1" hidden="1">
      <c r="A126" s="137" t="s">
        <v>352</v>
      </c>
      <c r="B126" s="177" t="s">
        <v>350</v>
      </c>
      <c r="C126" s="190">
        <v>0</v>
      </c>
      <c r="D126" s="191">
        <v>0</v>
      </c>
      <c r="E126" s="87" t="e">
        <f t="shared" si="0"/>
        <v>#DIV/0!</v>
      </c>
    </row>
    <row r="127" spans="1:5" ht="27" customHeight="1">
      <c r="A127" s="192" t="s">
        <v>92</v>
      </c>
      <c r="B127" s="193" t="s">
        <v>163</v>
      </c>
      <c r="C127" s="194">
        <f>C128+C130+C134+C137+C132</f>
        <v>79615.6</v>
      </c>
      <c r="D127" s="194">
        <f>D128+D130+D134+D137+D132</f>
        <v>28405.6</v>
      </c>
      <c r="E127" s="110">
        <f t="shared" si="0"/>
        <v>35.67843487959645</v>
      </c>
    </row>
    <row r="128" spans="1:5" ht="63" customHeight="1">
      <c r="A128" s="136" t="s">
        <v>174</v>
      </c>
      <c r="B128" s="20" t="s">
        <v>155</v>
      </c>
      <c r="C128" s="110">
        <f>C129</f>
        <v>19015</v>
      </c>
      <c r="D128" s="110">
        <f>D129</f>
        <v>6666.8</v>
      </c>
      <c r="E128" s="110">
        <f t="shared" si="0"/>
        <v>35.06074151985275</v>
      </c>
    </row>
    <row r="129" spans="1:5" ht="48" customHeight="1">
      <c r="A129" s="135" t="s">
        <v>143</v>
      </c>
      <c r="B129" s="19" t="s">
        <v>175</v>
      </c>
      <c r="C129" s="87">
        <v>19015</v>
      </c>
      <c r="D129" s="87">
        <v>6666.8</v>
      </c>
      <c r="E129" s="87">
        <f t="shared" si="0"/>
        <v>35.06074151985275</v>
      </c>
    </row>
    <row r="130" spans="1:5" ht="54" customHeight="1">
      <c r="A130" s="195" t="s">
        <v>379</v>
      </c>
      <c r="B130" s="196" t="s">
        <v>381</v>
      </c>
      <c r="C130" s="110">
        <f>C131</f>
        <v>6044.9</v>
      </c>
      <c r="D130" s="110">
        <f>D131</f>
        <v>3083.3</v>
      </c>
      <c r="E130" s="110">
        <f t="shared" si="0"/>
        <v>51.00663369121078</v>
      </c>
    </row>
    <row r="131" spans="1:5" ht="64.5" customHeight="1">
      <c r="A131" s="197" t="s">
        <v>412</v>
      </c>
      <c r="B131" s="198" t="s">
        <v>382</v>
      </c>
      <c r="C131" s="87">
        <v>6044.9</v>
      </c>
      <c r="D131" s="87">
        <v>3083.3</v>
      </c>
      <c r="E131" s="87">
        <f t="shared" si="0"/>
        <v>51.00663369121078</v>
      </c>
    </row>
    <row r="132" spans="1:5" ht="33.75" customHeight="1">
      <c r="A132" s="138" t="s">
        <v>437</v>
      </c>
      <c r="B132" s="20" t="s">
        <v>438</v>
      </c>
      <c r="C132" s="110">
        <f>C133</f>
        <v>7051.1</v>
      </c>
      <c r="D132" s="110">
        <f>D133</f>
        <v>0</v>
      </c>
      <c r="E132" s="87">
        <f t="shared" si="0"/>
        <v>0</v>
      </c>
    </row>
    <row r="133" spans="1:5" ht="33.75" customHeight="1">
      <c r="A133" s="139" t="s">
        <v>439</v>
      </c>
      <c r="B133" s="19" t="s">
        <v>440</v>
      </c>
      <c r="C133" s="87">
        <v>7051.1</v>
      </c>
      <c r="D133" s="87">
        <v>0</v>
      </c>
      <c r="E133" s="87">
        <f t="shared" si="0"/>
        <v>0</v>
      </c>
    </row>
    <row r="134" spans="1:5" ht="24.75">
      <c r="A134" s="192" t="s">
        <v>180</v>
      </c>
      <c r="B134" s="20" t="s">
        <v>181</v>
      </c>
      <c r="C134" s="110">
        <f>C135+C136</f>
        <v>1999.9</v>
      </c>
      <c r="D134" s="110">
        <f>D135+D136</f>
        <v>1999.9</v>
      </c>
      <c r="E134" s="110">
        <f t="shared" si="0"/>
        <v>100</v>
      </c>
    </row>
    <row r="135" spans="1:5" ht="35.25" customHeight="1">
      <c r="A135" s="97" t="s">
        <v>466</v>
      </c>
      <c r="B135" s="19" t="s">
        <v>182</v>
      </c>
      <c r="C135" s="87">
        <v>1999.9</v>
      </c>
      <c r="D135" s="87">
        <v>1999.9</v>
      </c>
      <c r="E135" s="87">
        <f t="shared" si="0"/>
        <v>100</v>
      </c>
    </row>
    <row r="136" spans="1:5" ht="24" customHeight="1" hidden="1">
      <c r="A136" s="137" t="s">
        <v>413</v>
      </c>
      <c r="B136" s="19" t="s">
        <v>182</v>
      </c>
      <c r="C136" s="87"/>
      <c r="D136" s="87"/>
      <c r="E136" s="87" t="e">
        <f>D136/C136*100</f>
        <v>#DIV/0!</v>
      </c>
    </row>
    <row r="137" spans="1:5" ht="18" customHeight="1">
      <c r="A137" s="136" t="s">
        <v>74</v>
      </c>
      <c r="B137" s="20" t="s">
        <v>161</v>
      </c>
      <c r="C137" s="110">
        <f>SUM(C138:C148)</f>
        <v>45504.700000000004</v>
      </c>
      <c r="D137" s="110">
        <f>SUM(D138:D148)</f>
        <v>16655.6</v>
      </c>
      <c r="E137" s="110">
        <f t="shared" si="0"/>
        <v>36.60193342665702</v>
      </c>
    </row>
    <row r="138" spans="1:5" ht="24">
      <c r="A138" s="140" t="s">
        <v>441</v>
      </c>
      <c r="B138" s="19" t="s">
        <v>157</v>
      </c>
      <c r="C138" s="87">
        <v>19767</v>
      </c>
      <c r="D138" s="87">
        <v>9883.5</v>
      </c>
      <c r="E138" s="87">
        <f t="shared" si="0"/>
        <v>50</v>
      </c>
    </row>
    <row r="139" spans="1:5" ht="36.75" customHeight="1">
      <c r="A139" s="135" t="s">
        <v>442</v>
      </c>
      <c r="B139" s="19" t="s">
        <v>157</v>
      </c>
      <c r="C139" s="87">
        <v>1125.5</v>
      </c>
      <c r="D139" s="87">
        <v>422.3</v>
      </c>
      <c r="E139" s="87">
        <f t="shared" si="0"/>
        <v>37.5211017325633</v>
      </c>
    </row>
    <row r="140" spans="1:5" ht="25.5" customHeight="1">
      <c r="A140" s="135" t="s">
        <v>443</v>
      </c>
      <c r="B140" s="19" t="s">
        <v>157</v>
      </c>
      <c r="C140" s="87">
        <v>4339.2</v>
      </c>
      <c r="D140" s="87">
        <v>1594</v>
      </c>
      <c r="E140" s="87">
        <f t="shared" si="0"/>
        <v>36.734882005899706</v>
      </c>
    </row>
    <row r="141" spans="1:5" ht="33.75" customHeight="1">
      <c r="A141" s="135" t="s">
        <v>444</v>
      </c>
      <c r="B141" s="19" t="s">
        <v>157</v>
      </c>
      <c r="C141" s="87">
        <v>4000</v>
      </c>
      <c r="D141" s="87">
        <v>1200</v>
      </c>
      <c r="E141" s="87">
        <f t="shared" si="0"/>
        <v>30</v>
      </c>
    </row>
    <row r="142" spans="1:5" ht="60" customHeight="1">
      <c r="A142" s="140" t="s">
        <v>445</v>
      </c>
      <c r="B142" s="19" t="s">
        <v>157</v>
      </c>
      <c r="C142" s="87">
        <v>982.9</v>
      </c>
      <c r="D142" s="87">
        <v>982.9</v>
      </c>
      <c r="E142" s="87">
        <f t="shared" si="0"/>
        <v>100</v>
      </c>
    </row>
    <row r="143" spans="1:5" ht="60.75">
      <c r="A143" s="135" t="s">
        <v>414</v>
      </c>
      <c r="B143" s="19" t="s">
        <v>157</v>
      </c>
      <c r="C143" s="87">
        <v>5000</v>
      </c>
      <c r="D143" s="87">
        <v>0</v>
      </c>
      <c r="E143" s="87">
        <f t="shared" si="0"/>
        <v>0</v>
      </c>
    </row>
    <row r="144" spans="1:5" ht="72.75">
      <c r="A144" s="135" t="s">
        <v>446</v>
      </c>
      <c r="B144" s="19" t="s">
        <v>157</v>
      </c>
      <c r="C144" s="199">
        <v>1000</v>
      </c>
      <c r="D144" s="199">
        <v>639.9</v>
      </c>
      <c r="E144" s="87">
        <f t="shared" si="0"/>
        <v>63.99</v>
      </c>
    </row>
    <row r="145" spans="1:5" ht="60.75">
      <c r="A145" s="135" t="s">
        <v>447</v>
      </c>
      <c r="B145" s="19" t="s">
        <v>157</v>
      </c>
      <c r="C145" s="87">
        <v>1000</v>
      </c>
      <c r="D145" s="199">
        <v>646.1</v>
      </c>
      <c r="E145" s="87">
        <f t="shared" si="0"/>
        <v>64.61</v>
      </c>
    </row>
    <row r="146" spans="1:5" ht="48.75">
      <c r="A146" s="135" t="s">
        <v>448</v>
      </c>
      <c r="B146" s="181" t="s">
        <v>157</v>
      </c>
      <c r="C146" s="200">
        <v>5400</v>
      </c>
      <c r="D146" s="201">
        <v>0</v>
      </c>
      <c r="E146" s="202">
        <f t="shared" si="0"/>
        <v>0</v>
      </c>
    </row>
    <row r="147" spans="1:5" ht="36.75">
      <c r="A147" s="135" t="s">
        <v>97</v>
      </c>
      <c r="B147" s="181" t="s">
        <v>157</v>
      </c>
      <c r="C147" s="189">
        <v>1950.2</v>
      </c>
      <c r="D147" s="201">
        <v>696.5</v>
      </c>
      <c r="E147" s="202">
        <f t="shared" si="0"/>
        <v>35.714285714285715</v>
      </c>
    </row>
    <row r="148" spans="1:5" ht="60.75">
      <c r="A148" s="135" t="s">
        <v>449</v>
      </c>
      <c r="B148" s="181" t="s">
        <v>157</v>
      </c>
      <c r="C148" s="190">
        <v>939.9</v>
      </c>
      <c r="D148" s="203">
        <v>590.4</v>
      </c>
      <c r="E148" s="202">
        <f t="shared" si="0"/>
        <v>62.815193105649534</v>
      </c>
    </row>
    <row r="149" spans="1:5" ht="24.75">
      <c r="A149" s="192" t="s">
        <v>86</v>
      </c>
      <c r="B149" s="193" t="s">
        <v>150</v>
      </c>
      <c r="C149" s="194">
        <f>C150+C152+C167+C170+C174+C176+C172</f>
        <v>176074.9</v>
      </c>
      <c r="D149" s="194">
        <f>D150+D152+D167+D170+D174+D176+D172</f>
        <v>103243.6</v>
      </c>
      <c r="E149" s="110">
        <f t="shared" si="0"/>
        <v>58.63618266998875</v>
      </c>
    </row>
    <row r="150" spans="1:5" ht="36.75">
      <c r="A150" s="136" t="s">
        <v>183</v>
      </c>
      <c r="B150" s="20" t="s">
        <v>184</v>
      </c>
      <c r="C150" s="110">
        <f>C151</f>
        <v>9624.4</v>
      </c>
      <c r="D150" s="110">
        <f>D151</f>
        <v>6449.1</v>
      </c>
      <c r="E150" s="110">
        <f t="shared" si="0"/>
        <v>67.0078134740867</v>
      </c>
    </row>
    <row r="151" spans="1:5" ht="87.75" customHeight="1">
      <c r="A151" s="135" t="s">
        <v>185</v>
      </c>
      <c r="B151" s="23" t="s">
        <v>159</v>
      </c>
      <c r="C151" s="199">
        <v>9624.4</v>
      </c>
      <c r="D151" s="199">
        <v>6449.1</v>
      </c>
      <c r="E151" s="87">
        <f>D151/C151*100</f>
        <v>67.0078134740867</v>
      </c>
    </row>
    <row r="152" spans="1:5" ht="27" customHeight="1">
      <c r="A152" s="136" t="s">
        <v>93</v>
      </c>
      <c r="B152" s="20" t="s">
        <v>186</v>
      </c>
      <c r="C152" s="110">
        <f>SUM(C153:C166)</f>
        <v>158288.6</v>
      </c>
      <c r="D152" s="110">
        <f>SUM(D153:D166)</f>
        <v>92731.8</v>
      </c>
      <c r="E152" s="110">
        <f t="shared" si="0"/>
        <v>58.5840041544369</v>
      </c>
    </row>
    <row r="153" spans="1:5" ht="49.5" customHeight="1">
      <c r="A153" s="135" t="s">
        <v>125</v>
      </c>
      <c r="B153" s="23" t="s">
        <v>140</v>
      </c>
      <c r="C153" s="199">
        <v>13274.5</v>
      </c>
      <c r="D153" s="199">
        <v>7097.6</v>
      </c>
      <c r="E153" s="87">
        <f aca="true" t="shared" si="1" ref="E153:E192">D153/C153*100</f>
        <v>53.467927228897516</v>
      </c>
    </row>
    <row r="154" spans="1:5" ht="49.5" customHeight="1">
      <c r="A154" s="135" t="s">
        <v>126</v>
      </c>
      <c r="B154" s="23" t="s">
        <v>140</v>
      </c>
      <c r="C154" s="199">
        <v>124689.1</v>
      </c>
      <c r="D154" s="199">
        <v>76162.8</v>
      </c>
      <c r="E154" s="87">
        <f t="shared" si="1"/>
        <v>61.082163557199465</v>
      </c>
    </row>
    <row r="155" spans="1:5" ht="48.75">
      <c r="A155" s="135" t="s">
        <v>450</v>
      </c>
      <c r="B155" s="23" t="s">
        <v>140</v>
      </c>
      <c r="C155" s="199">
        <v>9171.6</v>
      </c>
      <c r="D155" s="199">
        <v>4251.6</v>
      </c>
      <c r="E155" s="87">
        <f t="shared" si="1"/>
        <v>46.3561428758341</v>
      </c>
    </row>
    <row r="156" spans="1:5" ht="39.75" customHeight="1">
      <c r="A156" s="141" t="s">
        <v>95</v>
      </c>
      <c r="B156" s="23" t="s">
        <v>140</v>
      </c>
      <c r="C156" s="199">
        <v>4986</v>
      </c>
      <c r="D156" s="199">
        <v>2620</v>
      </c>
      <c r="E156" s="87">
        <f t="shared" si="1"/>
        <v>52.54713196951464</v>
      </c>
    </row>
    <row r="157" spans="1:5" ht="48.75">
      <c r="A157" s="135" t="s">
        <v>139</v>
      </c>
      <c r="B157" s="23" t="s">
        <v>140</v>
      </c>
      <c r="C157" s="199">
        <v>18.3</v>
      </c>
      <c r="D157" s="199">
        <v>4.7</v>
      </c>
      <c r="E157" s="87">
        <f t="shared" si="1"/>
        <v>25.683060109289617</v>
      </c>
    </row>
    <row r="158" spans="1:5" ht="49.5" customHeight="1">
      <c r="A158" s="142" t="s">
        <v>187</v>
      </c>
      <c r="B158" s="23" t="s">
        <v>140</v>
      </c>
      <c r="C158" s="199">
        <v>751.9</v>
      </c>
      <c r="D158" s="199">
        <v>346.6</v>
      </c>
      <c r="E158" s="87">
        <f t="shared" si="1"/>
        <v>46.096555393004394</v>
      </c>
    </row>
    <row r="159" spans="1:5" ht="72.75">
      <c r="A159" s="142" t="s">
        <v>451</v>
      </c>
      <c r="B159" s="23" t="s">
        <v>140</v>
      </c>
      <c r="C159" s="199">
        <v>55.2</v>
      </c>
      <c r="D159" s="199">
        <v>14.5</v>
      </c>
      <c r="E159" s="87">
        <f t="shared" si="1"/>
        <v>26.268115942028984</v>
      </c>
    </row>
    <row r="160" spans="1:5" ht="72" customHeight="1">
      <c r="A160" s="142" t="s">
        <v>141</v>
      </c>
      <c r="B160" s="23" t="s">
        <v>140</v>
      </c>
      <c r="C160" s="199">
        <v>3384</v>
      </c>
      <c r="D160" s="199">
        <v>1196.5</v>
      </c>
      <c r="E160" s="87">
        <f t="shared" si="1"/>
        <v>35.35756501182033</v>
      </c>
    </row>
    <row r="161" spans="1:5" ht="36">
      <c r="A161" s="143" t="s">
        <v>452</v>
      </c>
      <c r="B161" s="23" t="s">
        <v>140</v>
      </c>
      <c r="C161" s="199">
        <v>328</v>
      </c>
      <c r="D161" s="199">
        <v>164</v>
      </c>
      <c r="E161" s="87">
        <f t="shared" si="1"/>
        <v>50</v>
      </c>
    </row>
    <row r="162" spans="1:5" ht="37.5" customHeight="1">
      <c r="A162" s="144" t="s">
        <v>189</v>
      </c>
      <c r="B162" s="23" t="s">
        <v>188</v>
      </c>
      <c r="C162" s="199">
        <v>307.7</v>
      </c>
      <c r="D162" s="199">
        <v>153.9</v>
      </c>
      <c r="E162" s="87">
        <f t="shared" si="1"/>
        <v>50.016249593760165</v>
      </c>
    </row>
    <row r="163" spans="1:5" ht="48.75">
      <c r="A163" s="142" t="s">
        <v>453</v>
      </c>
      <c r="B163" s="23" t="s">
        <v>188</v>
      </c>
      <c r="C163" s="199">
        <v>464</v>
      </c>
      <c r="D163" s="199">
        <v>231.9</v>
      </c>
      <c r="E163" s="87">
        <f t="shared" si="1"/>
        <v>49.97844827586207</v>
      </c>
    </row>
    <row r="164" spans="1:5" ht="48" customHeight="1">
      <c r="A164" s="142" t="s">
        <v>454</v>
      </c>
      <c r="B164" s="23" t="s">
        <v>140</v>
      </c>
      <c r="C164" s="199">
        <v>143.5</v>
      </c>
      <c r="D164" s="199">
        <v>143.5</v>
      </c>
      <c r="E164" s="87">
        <f t="shared" si="1"/>
        <v>100</v>
      </c>
    </row>
    <row r="165" spans="1:5" ht="37.5" customHeight="1">
      <c r="A165" s="141" t="s">
        <v>455</v>
      </c>
      <c r="B165" s="23" t="s">
        <v>190</v>
      </c>
      <c r="C165" s="199">
        <v>688.4</v>
      </c>
      <c r="D165" s="199">
        <v>344.2</v>
      </c>
      <c r="E165" s="87">
        <f t="shared" si="1"/>
        <v>50</v>
      </c>
    </row>
    <row r="166" spans="1:5" ht="60">
      <c r="A166" s="141" t="s">
        <v>456</v>
      </c>
      <c r="B166" s="23" t="s">
        <v>140</v>
      </c>
      <c r="C166" s="199">
        <v>26.4</v>
      </c>
      <c r="D166" s="199">
        <v>0</v>
      </c>
      <c r="E166" s="87">
        <f t="shared" si="1"/>
        <v>0</v>
      </c>
    </row>
    <row r="167" spans="1:5" ht="36">
      <c r="A167" s="204" t="s">
        <v>191</v>
      </c>
      <c r="B167" s="44" t="s">
        <v>192</v>
      </c>
      <c r="C167" s="205">
        <f>C168+C169</f>
        <v>6480</v>
      </c>
      <c r="D167" s="205">
        <f>D168+D169</f>
        <v>3365.3</v>
      </c>
      <c r="E167" s="110">
        <f t="shared" si="1"/>
        <v>51.93364197530864</v>
      </c>
    </row>
    <row r="168" spans="1:5" ht="15.75">
      <c r="A168" s="135" t="s">
        <v>193</v>
      </c>
      <c r="B168" s="23" t="s">
        <v>160</v>
      </c>
      <c r="C168" s="199">
        <v>5480</v>
      </c>
      <c r="D168" s="199">
        <v>2702</v>
      </c>
      <c r="E168" s="87">
        <f t="shared" si="1"/>
        <v>49.30656934306569</v>
      </c>
    </row>
    <row r="169" spans="1:5" ht="36.75">
      <c r="A169" s="135" t="s">
        <v>194</v>
      </c>
      <c r="B169" s="23" t="s">
        <v>160</v>
      </c>
      <c r="C169" s="199">
        <v>1000</v>
      </c>
      <c r="D169" s="199">
        <v>663.3</v>
      </c>
      <c r="E169" s="87">
        <f t="shared" si="1"/>
        <v>66.33</v>
      </c>
    </row>
    <row r="170" spans="1:5" ht="60.75">
      <c r="A170" s="206" t="s">
        <v>195</v>
      </c>
      <c r="B170" s="44" t="s">
        <v>196</v>
      </c>
      <c r="C170" s="205">
        <f>C171</f>
        <v>693.9</v>
      </c>
      <c r="D170" s="205">
        <f>D171</f>
        <v>270</v>
      </c>
      <c r="E170" s="110">
        <f t="shared" si="1"/>
        <v>38.91050583657588</v>
      </c>
    </row>
    <row r="171" spans="1:5" ht="48">
      <c r="A171" s="207" t="s">
        <v>142</v>
      </c>
      <c r="B171" s="23" t="s">
        <v>158</v>
      </c>
      <c r="C171" s="199">
        <v>693.9</v>
      </c>
      <c r="D171" s="199">
        <v>270</v>
      </c>
      <c r="E171" s="87">
        <f t="shared" si="1"/>
        <v>38.91050583657588</v>
      </c>
    </row>
    <row r="172" spans="1:5" ht="48">
      <c r="A172" s="208" t="s">
        <v>415</v>
      </c>
      <c r="B172" s="44" t="s">
        <v>416</v>
      </c>
      <c r="C172" s="205">
        <f>C173</f>
        <v>62.2</v>
      </c>
      <c r="D172" s="205">
        <f>D173</f>
        <v>1.5</v>
      </c>
      <c r="E172" s="110">
        <f t="shared" si="1"/>
        <v>2.4115755627009645</v>
      </c>
    </row>
    <row r="173" spans="1:5" ht="48">
      <c r="A173" s="207" t="s">
        <v>418</v>
      </c>
      <c r="B173" s="23" t="s">
        <v>417</v>
      </c>
      <c r="C173" s="199">
        <v>62.2</v>
      </c>
      <c r="D173" s="199">
        <v>1.5</v>
      </c>
      <c r="E173" s="87">
        <f t="shared" si="1"/>
        <v>2.4115755627009645</v>
      </c>
    </row>
    <row r="174" spans="1:5" ht="24" hidden="1">
      <c r="A174" s="208" t="s">
        <v>197</v>
      </c>
      <c r="B174" s="44" t="s">
        <v>198</v>
      </c>
      <c r="C174" s="205">
        <f>C175</f>
        <v>0</v>
      </c>
      <c r="D174" s="205">
        <f>D175</f>
        <v>0</v>
      </c>
      <c r="E174" s="110" t="e">
        <f t="shared" si="1"/>
        <v>#DIV/0!</v>
      </c>
    </row>
    <row r="175" spans="1:5" ht="28.5" customHeight="1" hidden="1">
      <c r="A175" s="207" t="s">
        <v>199</v>
      </c>
      <c r="B175" s="23" t="s">
        <v>200</v>
      </c>
      <c r="C175" s="199"/>
      <c r="D175" s="199">
        <v>0</v>
      </c>
      <c r="E175" s="87" t="e">
        <f t="shared" si="1"/>
        <v>#DIV/0!</v>
      </c>
    </row>
    <row r="176" spans="1:5" ht="24">
      <c r="A176" s="208" t="s">
        <v>201</v>
      </c>
      <c r="B176" s="44" t="s">
        <v>202</v>
      </c>
      <c r="C176" s="205">
        <f>C177</f>
        <v>925.8</v>
      </c>
      <c r="D176" s="205">
        <f>D177</f>
        <v>425.9</v>
      </c>
      <c r="E176" s="110">
        <f t="shared" si="1"/>
        <v>46.003456470079925</v>
      </c>
    </row>
    <row r="177" spans="1:5" ht="36.75">
      <c r="A177" s="135" t="s">
        <v>203</v>
      </c>
      <c r="B177" s="19" t="s">
        <v>205</v>
      </c>
      <c r="C177" s="199">
        <v>925.8</v>
      </c>
      <c r="D177" s="199">
        <v>425.9</v>
      </c>
      <c r="E177" s="87">
        <f t="shared" si="1"/>
        <v>46.003456470079925</v>
      </c>
    </row>
    <row r="178" spans="1:5" ht="21" customHeight="1">
      <c r="A178" s="136" t="s">
        <v>0</v>
      </c>
      <c r="B178" s="20" t="s">
        <v>156</v>
      </c>
      <c r="C178" s="110">
        <f>C179+C181+C187+C183+C185</f>
        <v>33661.1</v>
      </c>
      <c r="D178" s="110">
        <f>D179+D181+D187+D183+D185</f>
        <v>18155.6</v>
      </c>
      <c r="E178" s="110">
        <f t="shared" si="1"/>
        <v>53.93644295640962</v>
      </c>
    </row>
    <row r="179" spans="1:5" ht="49.5" customHeight="1">
      <c r="A179" s="136" t="s">
        <v>1</v>
      </c>
      <c r="B179" s="20" t="s">
        <v>146</v>
      </c>
      <c r="C179" s="110">
        <f>C180</f>
        <v>20209.7</v>
      </c>
      <c r="D179" s="110">
        <f>D180</f>
        <v>9315.3</v>
      </c>
      <c r="E179" s="110">
        <f t="shared" si="1"/>
        <v>46.09321266520532</v>
      </c>
    </row>
    <row r="180" spans="1:5" ht="48.75">
      <c r="A180" s="135" t="s">
        <v>204</v>
      </c>
      <c r="B180" s="19" t="s">
        <v>162</v>
      </c>
      <c r="C180" s="199">
        <v>20209.7</v>
      </c>
      <c r="D180" s="199">
        <v>9315.3</v>
      </c>
      <c r="E180" s="87">
        <f t="shared" si="1"/>
        <v>46.09321266520532</v>
      </c>
    </row>
    <row r="181" spans="1:5" ht="48">
      <c r="A181" s="209" t="s">
        <v>353</v>
      </c>
      <c r="B181" s="20" t="s">
        <v>354</v>
      </c>
      <c r="C181" s="210">
        <f>C182</f>
        <v>12251.3</v>
      </c>
      <c r="D181" s="211">
        <f>D182</f>
        <v>7774</v>
      </c>
      <c r="E181" s="110">
        <f t="shared" si="1"/>
        <v>63.45449054386065</v>
      </c>
    </row>
    <row r="182" spans="1:5" ht="48">
      <c r="A182" s="137" t="s">
        <v>355</v>
      </c>
      <c r="B182" s="19" t="s">
        <v>356</v>
      </c>
      <c r="C182" s="212">
        <v>12251.3</v>
      </c>
      <c r="D182" s="213">
        <v>7774</v>
      </c>
      <c r="E182" s="87">
        <f t="shared" si="1"/>
        <v>63.45449054386065</v>
      </c>
    </row>
    <row r="183" spans="1:5" ht="48" hidden="1">
      <c r="A183" s="185" t="s">
        <v>397</v>
      </c>
      <c r="B183" s="20" t="s">
        <v>399</v>
      </c>
      <c r="C183" s="210">
        <f>C184</f>
        <v>0</v>
      </c>
      <c r="D183" s="210">
        <f>D184</f>
        <v>0</v>
      </c>
      <c r="E183" s="110" t="e">
        <f t="shared" si="1"/>
        <v>#DIV/0!</v>
      </c>
    </row>
    <row r="184" spans="1:5" ht="36" hidden="1">
      <c r="A184" s="137" t="s">
        <v>398</v>
      </c>
      <c r="B184" s="214" t="s">
        <v>400</v>
      </c>
      <c r="C184" s="212">
        <v>0</v>
      </c>
      <c r="D184" s="213">
        <v>0</v>
      </c>
      <c r="E184" s="87" t="e">
        <f t="shared" si="1"/>
        <v>#DIV/0!</v>
      </c>
    </row>
    <row r="185" spans="1:5" ht="36" hidden="1">
      <c r="A185" s="185" t="s">
        <v>401</v>
      </c>
      <c r="B185" s="20" t="s">
        <v>403</v>
      </c>
      <c r="C185" s="211">
        <f>C186</f>
        <v>0</v>
      </c>
      <c r="D185" s="211">
        <f>D186</f>
        <v>0</v>
      </c>
      <c r="E185" s="110" t="e">
        <f t="shared" si="1"/>
        <v>#DIV/0!</v>
      </c>
    </row>
    <row r="186" spans="1:5" ht="36" hidden="1">
      <c r="A186" s="137" t="s">
        <v>402</v>
      </c>
      <c r="B186" s="19" t="s">
        <v>404</v>
      </c>
      <c r="C186" s="215">
        <v>0</v>
      </c>
      <c r="D186" s="213">
        <v>0</v>
      </c>
      <c r="E186" s="87" t="e">
        <f t="shared" si="1"/>
        <v>#DIV/0!</v>
      </c>
    </row>
    <row r="187" spans="1:5" ht="24">
      <c r="A187" s="216" t="s">
        <v>319</v>
      </c>
      <c r="B187" s="20" t="s">
        <v>357</v>
      </c>
      <c r="C187" s="210">
        <f>C188+C189</f>
        <v>1200.1</v>
      </c>
      <c r="D187" s="210">
        <f>D188+D189</f>
        <v>1066.3</v>
      </c>
      <c r="E187" s="110">
        <f t="shared" si="1"/>
        <v>88.85092908924257</v>
      </c>
    </row>
    <row r="188" spans="1:5" ht="57.75" customHeight="1">
      <c r="A188" s="137" t="s">
        <v>419</v>
      </c>
      <c r="B188" s="19" t="s">
        <v>358</v>
      </c>
      <c r="C188" s="212">
        <v>182.1</v>
      </c>
      <c r="D188" s="213">
        <v>48.3</v>
      </c>
      <c r="E188" s="87">
        <f t="shared" si="1"/>
        <v>26.523887973640857</v>
      </c>
    </row>
    <row r="189" spans="1:5" ht="24">
      <c r="A189" s="137" t="s">
        <v>465</v>
      </c>
      <c r="B189" s="19" t="s">
        <v>358</v>
      </c>
      <c r="C189" s="221">
        <v>1018</v>
      </c>
      <c r="D189" s="222">
        <v>1018</v>
      </c>
      <c r="E189" s="87">
        <f t="shared" si="1"/>
        <v>100</v>
      </c>
    </row>
    <row r="190" spans="1:5" ht="39" hidden="1">
      <c r="A190" s="11" t="s">
        <v>422</v>
      </c>
      <c r="B190" s="193" t="s">
        <v>424</v>
      </c>
      <c r="C190" s="217">
        <f>C191</f>
        <v>0</v>
      </c>
      <c r="D190" s="217">
        <f>D191</f>
        <v>0</v>
      </c>
      <c r="E190" s="110">
        <v>0</v>
      </c>
    </row>
    <row r="191" spans="1:5" ht="42.75" customHeight="1" hidden="1">
      <c r="A191" s="14" t="s">
        <v>423</v>
      </c>
      <c r="B191" s="19" t="s">
        <v>425</v>
      </c>
      <c r="C191" s="199"/>
      <c r="D191" s="199"/>
      <c r="E191" s="87">
        <v>0</v>
      </c>
    </row>
    <row r="192" spans="1:5" ht="22.5" customHeight="1">
      <c r="A192" s="218" t="s">
        <v>3</v>
      </c>
      <c r="B192" s="219"/>
      <c r="C192" s="110">
        <f>C12+C119</f>
        <v>441855.8</v>
      </c>
      <c r="D192" s="110">
        <f>D12+D119</f>
        <v>208001.40000000002</v>
      </c>
      <c r="E192" s="110">
        <f t="shared" si="1"/>
        <v>47.074498060226894</v>
      </c>
    </row>
    <row r="193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80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="80" zoomScaleNormal="80" zoomScaleSheetLayoutView="70" zoomScalePageLayoutView="0" workbookViewId="0" topLeftCell="A68">
      <selection activeCell="E14" sqref="E14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00390625" style="0" customWidth="1"/>
    <col min="5" max="5" width="11.25390625" style="0" customWidth="1"/>
  </cols>
  <sheetData>
    <row r="1" spans="1:5" ht="16.5">
      <c r="A1" s="224" t="s">
        <v>108</v>
      </c>
      <c r="B1" s="224"/>
      <c r="C1" s="224"/>
      <c r="D1" s="224"/>
      <c r="E1" s="224"/>
    </row>
    <row r="2" spans="1:5" ht="16.5">
      <c r="A2" s="224" t="s">
        <v>458</v>
      </c>
      <c r="B2" s="224"/>
      <c r="C2" s="224"/>
      <c r="D2" s="224"/>
      <c r="E2" s="224"/>
    </row>
    <row r="3" spans="1:5" ht="15" customHeight="1">
      <c r="A3" s="232" t="s">
        <v>23</v>
      </c>
      <c r="B3" s="232"/>
      <c r="C3" s="232"/>
      <c r="D3" s="232"/>
      <c r="E3" s="232"/>
    </row>
    <row r="4" spans="1:5" ht="49.5" customHeight="1">
      <c r="A4" s="6" t="s">
        <v>4</v>
      </c>
      <c r="B4" s="5" t="s">
        <v>5</v>
      </c>
      <c r="C4" s="12" t="s">
        <v>429</v>
      </c>
      <c r="D4" s="12" t="s">
        <v>459</v>
      </c>
      <c r="E4" s="12" t="s">
        <v>113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8.75">
      <c r="A6" s="113" t="s">
        <v>67</v>
      </c>
      <c r="B6" s="20" t="s">
        <v>6</v>
      </c>
      <c r="C6" s="128">
        <f>C7+C32</f>
        <v>97862.5</v>
      </c>
      <c r="D6" s="128">
        <f>D7+D32</f>
        <v>39282.70000000001</v>
      </c>
      <c r="E6" s="129">
        <f>D6/C6*100</f>
        <v>40.14070762549496</v>
      </c>
    </row>
    <row r="7" spans="1:5" ht="18.75">
      <c r="A7" s="113" t="s">
        <v>66</v>
      </c>
      <c r="B7" s="20"/>
      <c r="C7" s="128">
        <f>C8+C20+C22+C30+C15</f>
        <v>97378</v>
      </c>
      <c r="D7" s="128">
        <f>D8+D20+D22+D30+D15</f>
        <v>39133.40000000001</v>
      </c>
      <c r="E7" s="129">
        <f aca="true" t="shared" si="0" ref="E7:E85">D7/C7*100</f>
        <v>40.18710591714762</v>
      </c>
    </row>
    <row r="8" spans="1:5" ht="18.75">
      <c r="A8" s="113" t="s">
        <v>7</v>
      </c>
      <c r="B8" s="20" t="s">
        <v>8</v>
      </c>
      <c r="C8" s="128">
        <f>C9</f>
        <v>40539.8</v>
      </c>
      <c r="D8" s="128">
        <f>D9</f>
        <v>13615.300000000001</v>
      </c>
      <c r="E8" s="129">
        <f t="shared" si="0"/>
        <v>33.5850201530348</v>
      </c>
    </row>
    <row r="9" spans="1:5" ht="18.75">
      <c r="A9" s="113" t="s">
        <v>9</v>
      </c>
      <c r="B9" s="20" t="s">
        <v>10</v>
      </c>
      <c r="C9" s="128">
        <f>C10+C11+C12+C13+C14</f>
        <v>40539.8</v>
      </c>
      <c r="D9" s="128">
        <f>D10+D11+D12+D13+D14</f>
        <v>13615.300000000001</v>
      </c>
      <c r="E9" s="129">
        <f t="shared" si="0"/>
        <v>33.5850201530348</v>
      </c>
    </row>
    <row r="10" spans="1:5" ht="60.75">
      <c r="A10" s="114" t="s">
        <v>35</v>
      </c>
      <c r="B10" s="19" t="s">
        <v>61</v>
      </c>
      <c r="C10" s="130">
        <v>34799.8</v>
      </c>
      <c r="D10" s="130">
        <v>8159.2</v>
      </c>
      <c r="E10" s="131">
        <f t="shared" si="0"/>
        <v>23.446111759262983</v>
      </c>
    </row>
    <row r="11" spans="1:5" ht="90.75">
      <c r="A11" s="114" t="s">
        <v>32</v>
      </c>
      <c r="B11" s="19" t="s">
        <v>62</v>
      </c>
      <c r="C11" s="130">
        <v>95.3</v>
      </c>
      <c r="D11" s="130">
        <v>42.3</v>
      </c>
      <c r="E11" s="131">
        <f t="shared" si="0"/>
        <v>44.38614900314795</v>
      </c>
    </row>
    <row r="12" spans="1:5" ht="45.75">
      <c r="A12" s="114" t="s">
        <v>33</v>
      </c>
      <c r="B12" s="19" t="s">
        <v>64</v>
      </c>
      <c r="C12" s="130">
        <v>193.9</v>
      </c>
      <c r="D12" s="130">
        <v>59</v>
      </c>
      <c r="E12" s="131">
        <f t="shared" si="0"/>
        <v>30.42805569881382</v>
      </c>
    </row>
    <row r="13" spans="1:5" ht="75.75">
      <c r="A13" s="114" t="s">
        <v>34</v>
      </c>
      <c r="B13" s="19" t="s">
        <v>63</v>
      </c>
      <c r="C13" s="130">
        <v>514.2</v>
      </c>
      <c r="D13" s="130">
        <v>418.2</v>
      </c>
      <c r="E13" s="131">
        <f t="shared" si="0"/>
        <v>81.33022170361726</v>
      </c>
    </row>
    <row r="14" spans="1:5" ht="120.75">
      <c r="A14" s="114" t="s">
        <v>430</v>
      </c>
      <c r="B14" s="19" t="s">
        <v>431</v>
      </c>
      <c r="C14" s="130">
        <v>4936.6</v>
      </c>
      <c r="D14" s="130">
        <v>4936.6</v>
      </c>
      <c r="E14" s="131">
        <f t="shared" si="0"/>
        <v>100</v>
      </c>
    </row>
    <row r="15" spans="1:5" ht="30">
      <c r="A15" s="113" t="s">
        <v>165</v>
      </c>
      <c r="B15" s="20" t="s">
        <v>96</v>
      </c>
      <c r="C15" s="128">
        <f>SUM(C16:C19)</f>
        <v>27499.199999999997</v>
      </c>
      <c r="D15" s="128">
        <f>SUM(D16:D19)</f>
        <v>16547.4</v>
      </c>
      <c r="E15" s="129">
        <f t="shared" si="0"/>
        <v>60.174114156048184</v>
      </c>
    </row>
    <row r="16" spans="1:5" ht="90.75">
      <c r="A16" s="114" t="s">
        <v>166</v>
      </c>
      <c r="B16" s="42" t="s">
        <v>130</v>
      </c>
      <c r="C16" s="134">
        <v>12433.2</v>
      </c>
      <c r="D16" s="130">
        <v>8145</v>
      </c>
      <c r="E16" s="131">
        <f t="shared" si="0"/>
        <v>65.51008589904448</v>
      </c>
    </row>
    <row r="17" spans="1:5" ht="105.75">
      <c r="A17" s="114" t="s">
        <v>135</v>
      </c>
      <c r="B17" s="42" t="s">
        <v>131</v>
      </c>
      <c r="C17" s="134">
        <v>68.9</v>
      </c>
      <c r="D17" s="130">
        <v>47.9</v>
      </c>
      <c r="E17" s="131">
        <f t="shared" si="0"/>
        <v>69.5210449927431</v>
      </c>
    </row>
    <row r="18" spans="1:5" ht="90.75">
      <c r="A18" s="115" t="s">
        <v>136</v>
      </c>
      <c r="B18" s="42" t="s">
        <v>132</v>
      </c>
      <c r="C18" s="134">
        <v>16556</v>
      </c>
      <c r="D18" s="130">
        <v>9382.5</v>
      </c>
      <c r="E18" s="131">
        <f t="shared" si="0"/>
        <v>56.6712974148345</v>
      </c>
    </row>
    <row r="19" spans="1:5" ht="90.75">
      <c r="A19" s="116" t="s">
        <v>137</v>
      </c>
      <c r="B19" s="42" t="s">
        <v>133</v>
      </c>
      <c r="C19" s="134">
        <v>-1558.9</v>
      </c>
      <c r="D19" s="130">
        <v>-1028</v>
      </c>
      <c r="E19" s="131">
        <f t="shared" si="0"/>
        <v>65.94393482583872</v>
      </c>
    </row>
    <row r="20" spans="1:5" ht="18.75">
      <c r="A20" s="113" t="s">
        <v>11</v>
      </c>
      <c r="B20" s="20" t="s">
        <v>12</v>
      </c>
      <c r="C20" s="128">
        <f>C21</f>
        <v>5918</v>
      </c>
      <c r="D20" s="128">
        <f>D21</f>
        <v>4675.8</v>
      </c>
      <c r="E20" s="129">
        <f t="shared" si="0"/>
        <v>79.00980060831361</v>
      </c>
    </row>
    <row r="21" spans="1:5" ht="18.75">
      <c r="A21" s="114" t="s">
        <v>13</v>
      </c>
      <c r="B21" s="19" t="s">
        <v>2</v>
      </c>
      <c r="C21" s="134">
        <v>5918</v>
      </c>
      <c r="D21" s="223">
        <v>4675.8</v>
      </c>
      <c r="E21" s="131">
        <f t="shared" si="0"/>
        <v>79.00980060831361</v>
      </c>
    </row>
    <row r="22" spans="1:5" ht="18.75">
      <c r="A22" s="113" t="s">
        <v>14</v>
      </c>
      <c r="B22" s="20" t="s">
        <v>27</v>
      </c>
      <c r="C22" s="128">
        <f>C23+C25</f>
        <v>23411</v>
      </c>
      <c r="D22" s="128">
        <f>D23+D25</f>
        <v>4294.7</v>
      </c>
      <c r="E22" s="129">
        <f t="shared" si="0"/>
        <v>18.344795181752165</v>
      </c>
    </row>
    <row r="23" spans="1:5" ht="18.75">
      <c r="A23" s="113" t="s">
        <v>28</v>
      </c>
      <c r="B23" s="20" t="s">
        <v>29</v>
      </c>
      <c r="C23" s="128">
        <f>C24</f>
        <v>1183</v>
      </c>
      <c r="D23" s="128">
        <f>D24</f>
        <v>104.5</v>
      </c>
      <c r="E23" s="129">
        <f t="shared" si="0"/>
        <v>8.833474218089602</v>
      </c>
    </row>
    <row r="24" spans="1:5" ht="32.25" customHeight="1">
      <c r="A24" s="114" t="s">
        <v>127</v>
      </c>
      <c r="B24" s="19" t="s">
        <v>65</v>
      </c>
      <c r="C24" s="130">
        <v>1183</v>
      </c>
      <c r="D24" s="130">
        <v>104.5</v>
      </c>
      <c r="E24" s="131">
        <f t="shared" si="0"/>
        <v>8.833474218089602</v>
      </c>
    </row>
    <row r="25" spans="1:5" ht="18.75">
      <c r="A25" s="113" t="s">
        <v>30</v>
      </c>
      <c r="B25" s="20" t="s">
        <v>31</v>
      </c>
      <c r="C25" s="128">
        <f>C26+C28</f>
        <v>22228</v>
      </c>
      <c r="D25" s="128">
        <f>D26+D28</f>
        <v>4190.2</v>
      </c>
      <c r="E25" s="129">
        <f t="shared" si="0"/>
        <v>18.850998740327515</v>
      </c>
    </row>
    <row r="26" spans="1:5" ht="18.75">
      <c r="A26" s="117" t="s">
        <v>101</v>
      </c>
      <c r="B26" s="19" t="s">
        <v>100</v>
      </c>
      <c r="C26" s="130">
        <f>C27</f>
        <v>5576</v>
      </c>
      <c r="D26" s="130">
        <f>D27</f>
        <v>3614.7</v>
      </c>
      <c r="E26" s="131">
        <f t="shared" si="0"/>
        <v>64.82604017216642</v>
      </c>
    </row>
    <row r="27" spans="1:5" ht="30.75">
      <c r="A27" s="114" t="s">
        <v>128</v>
      </c>
      <c r="B27" s="19" t="s">
        <v>102</v>
      </c>
      <c r="C27" s="130">
        <v>5576</v>
      </c>
      <c r="D27" s="130">
        <v>3614.7</v>
      </c>
      <c r="E27" s="131">
        <f t="shared" si="0"/>
        <v>64.82604017216642</v>
      </c>
    </row>
    <row r="28" spans="1:5" ht="18.75">
      <c r="A28" s="117" t="s">
        <v>104</v>
      </c>
      <c r="B28" s="19" t="s">
        <v>103</v>
      </c>
      <c r="C28" s="130">
        <f>C29</f>
        <v>16652</v>
      </c>
      <c r="D28" s="130">
        <f>D29</f>
        <v>575.5</v>
      </c>
      <c r="E28" s="131">
        <f t="shared" si="0"/>
        <v>3.456041316358396</v>
      </c>
    </row>
    <row r="29" spans="1:5" ht="30.75">
      <c r="A29" s="114" t="s">
        <v>106</v>
      </c>
      <c r="B29" s="19" t="s">
        <v>105</v>
      </c>
      <c r="C29" s="130">
        <v>16652</v>
      </c>
      <c r="D29" s="223">
        <v>575.5</v>
      </c>
      <c r="E29" s="131">
        <f t="shared" si="0"/>
        <v>3.456041316358396</v>
      </c>
    </row>
    <row r="30" spans="1:5" ht="30">
      <c r="A30" s="118" t="s">
        <v>53</v>
      </c>
      <c r="B30" s="43" t="s">
        <v>52</v>
      </c>
      <c r="C30" s="128">
        <f>C31</f>
        <v>10</v>
      </c>
      <c r="D30" s="128">
        <f>D31</f>
        <v>0.2</v>
      </c>
      <c r="E30" s="129">
        <f t="shared" si="0"/>
        <v>2</v>
      </c>
    </row>
    <row r="31" spans="1:5" ht="55.5" customHeight="1">
      <c r="A31" s="114" t="s">
        <v>87</v>
      </c>
      <c r="B31" s="24" t="s">
        <v>54</v>
      </c>
      <c r="C31" s="130">
        <v>10</v>
      </c>
      <c r="D31" s="130">
        <v>0.2</v>
      </c>
      <c r="E31" s="131">
        <f t="shared" si="0"/>
        <v>2</v>
      </c>
    </row>
    <row r="32" spans="1:5" ht="18.75">
      <c r="A32" s="113" t="s">
        <v>68</v>
      </c>
      <c r="B32" s="19"/>
      <c r="C32" s="128">
        <f>C33+C39+C42+C44+C55</f>
        <v>484.5</v>
      </c>
      <c r="D32" s="128">
        <f>D33+D39+D42+D44+D55</f>
        <v>149.3</v>
      </c>
      <c r="E32" s="129">
        <f t="shared" si="0"/>
        <v>30.815273477812177</v>
      </c>
    </row>
    <row r="33" spans="1:5" ht="30">
      <c r="A33" s="113" t="s">
        <v>15</v>
      </c>
      <c r="B33" s="20" t="s">
        <v>16</v>
      </c>
      <c r="C33" s="128">
        <f>C34</f>
        <v>377.5</v>
      </c>
      <c r="D33" s="128">
        <f>D34</f>
        <v>119.8</v>
      </c>
      <c r="E33" s="129">
        <f t="shared" si="0"/>
        <v>31.735099337748345</v>
      </c>
    </row>
    <row r="34" spans="1:5" ht="69.75" customHeight="1">
      <c r="A34" s="113" t="s">
        <v>206</v>
      </c>
      <c r="B34" s="20" t="s">
        <v>17</v>
      </c>
      <c r="C34" s="128">
        <f>C35+C37</f>
        <v>377.5</v>
      </c>
      <c r="D34" s="128">
        <f>D35+D37</f>
        <v>119.8</v>
      </c>
      <c r="E34" s="129">
        <f t="shared" si="0"/>
        <v>31.735099337748345</v>
      </c>
    </row>
    <row r="35" spans="1:5" ht="60.75">
      <c r="A35" s="114" t="s">
        <v>207</v>
      </c>
      <c r="B35" s="19" t="s">
        <v>208</v>
      </c>
      <c r="C35" s="130">
        <f>C36</f>
        <v>11.5</v>
      </c>
      <c r="D35" s="130">
        <f>D36</f>
        <v>6.5</v>
      </c>
      <c r="E35" s="131">
        <f t="shared" si="0"/>
        <v>56.52173913043478</v>
      </c>
    </row>
    <row r="36" spans="1:5" ht="60.75">
      <c r="A36" s="114" t="s">
        <v>207</v>
      </c>
      <c r="B36" s="19" t="s">
        <v>115</v>
      </c>
      <c r="C36" s="130">
        <v>11.5</v>
      </c>
      <c r="D36" s="130">
        <v>6.5</v>
      </c>
      <c r="E36" s="131">
        <f t="shared" si="0"/>
        <v>56.52173913043478</v>
      </c>
    </row>
    <row r="37" spans="1:5" ht="60.75">
      <c r="A37" s="114" t="s">
        <v>209</v>
      </c>
      <c r="B37" s="19" t="s">
        <v>19</v>
      </c>
      <c r="C37" s="130">
        <f>C38</f>
        <v>366</v>
      </c>
      <c r="D37" s="130">
        <f>D38</f>
        <v>113.3</v>
      </c>
      <c r="E37" s="131">
        <f t="shared" si="0"/>
        <v>30.956284153005463</v>
      </c>
    </row>
    <row r="38" spans="1:5" ht="55.5" customHeight="1">
      <c r="A38" s="114" t="s">
        <v>209</v>
      </c>
      <c r="B38" s="19" t="s">
        <v>20</v>
      </c>
      <c r="C38" s="130">
        <v>366</v>
      </c>
      <c r="D38" s="130">
        <v>113.3</v>
      </c>
      <c r="E38" s="131">
        <f t="shared" si="0"/>
        <v>30.956284153005463</v>
      </c>
    </row>
    <row r="39" spans="1:5" ht="30">
      <c r="A39" s="113" t="s">
        <v>36</v>
      </c>
      <c r="B39" s="44" t="s">
        <v>24</v>
      </c>
      <c r="C39" s="128">
        <f>C40+C41</f>
        <v>53</v>
      </c>
      <c r="D39" s="128">
        <f>D40+D41</f>
        <v>25.5</v>
      </c>
      <c r="E39" s="129">
        <f t="shared" si="0"/>
        <v>48.113207547169814</v>
      </c>
    </row>
    <row r="40" spans="1:5" ht="30.75" hidden="1">
      <c r="A40" s="114" t="s">
        <v>210</v>
      </c>
      <c r="B40" s="19" t="s">
        <v>84</v>
      </c>
      <c r="C40" s="130">
        <f>'[1]Ларин'!C43+'[1]Буз'!C44</f>
        <v>0</v>
      </c>
      <c r="D40" s="130">
        <f>'[1]Ларин'!D43+'[1]Буз'!D44</f>
        <v>0</v>
      </c>
      <c r="E40" s="131">
        <v>0</v>
      </c>
    </row>
    <row r="41" spans="1:5" ht="18.75">
      <c r="A41" s="114" t="s">
        <v>129</v>
      </c>
      <c r="B41" s="19" t="s">
        <v>85</v>
      </c>
      <c r="C41" s="130">
        <v>53</v>
      </c>
      <c r="D41" s="130">
        <v>25.5</v>
      </c>
      <c r="E41" s="131">
        <f t="shared" si="0"/>
        <v>48.113207547169814</v>
      </c>
    </row>
    <row r="42" spans="1:5" ht="30">
      <c r="A42" s="113" t="s">
        <v>75</v>
      </c>
      <c r="B42" s="20" t="s">
        <v>49</v>
      </c>
      <c r="C42" s="128">
        <f>C43</f>
        <v>50</v>
      </c>
      <c r="D42" s="128">
        <f>D43</f>
        <v>0</v>
      </c>
      <c r="E42" s="131">
        <v>0</v>
      </c>
    </row>
    <row r="43" spans="1:5" ht="72" customHeight="1">
      <c r="A43" s="114" t="s">
        <v>94</v>
      </c>
      <c r="B43" s="24" t="s">
        <v>55</v>
      </c>
      <c r="C43" s="130">
        <v>50</v>
      </c>
      <c r="D43" s="130">
        <v>0</v>
      </c>
      <c r="E43" s="131">
        <v>0</v>
      </c>
    </row>
    <row r="44" spans="1:5" ht="18.75">
      <c r="A44" s="113" t="s">
        <v>211</v>
      </c>
      <c r="B44" s="20" t="s">
        <v>22</v>
      </c>
      <c r="C44" s="128">
        <f>C45+C47+C50</f>
        <v>4</v>
      </c>
      <c r="D44" s="128">
        <f>D45+D47+D50</f>
        <v>4</v>
      </c>
      <c r="E44" s="129">
        <v>0</v>
      </c>
    </row>
    <row r="45" spans="1:5" ht="30.75">
      <c r="A45" s="119" t="s">
        <v>388</v>
      </c>
      <c r="B45" s="20" t="s">
        <v>389</v>
      </c>
      <c r="C45" s="128">
        <f>C46</f>
        <v>4</v>
      </c>
      <c r="D45" s="128">
        <f>D46</f>
        <v>4</v>
      </c>
      <c r="E45" s="129">
        <v>0</v>
      </c>
    </row>
    <row r="46" spans="1:5" ht="45.75">
      <c r="A46" s="120" t="s">
        <v>387</v>
      </c>
      <c r="B46" s="19" t="s">
        <v>390</v>
      </c>
      <c r="C46" s="130">
        <v>4</v>
      </c>
      <c r="D46" s="130">
        <v>4</v>
      </c>
      <c r="E46" s="131">
        <v>0</v>
      </c>
    </row>
    <row r="47" spans="1:5" ht="85.5" customHeight="1" hidden="1">
      <c r="A47" s="121" t="s">
        <v>243</v>
      </c>
      <c r="B47" s="66" t="s">
        <v>244</v>
      </c>
      <c r="C47" s="128">
        <f>C48</f>
        <v>0</v>
      </c>
      <c r="D47" s="128">
        <f>D48</f>
        <v>0</v>
      </c>
      <c r="E47" s="129" t="e">
        <f t="shared" si="0"/>
        <v>#DIV/0!</v>
      </c>
    </row>
    <row r="48" spans="1:5" ht="45.75" hidden="1">
      <c r="A48" s="114" t="s">
        <v>298</v>
      </c>
      <c r="B48" s="19" t="s">
        <v>299</v>
      </c>
      <c r="C48" s="130">
        <v>0</v>
      </c>
      <c r="D48" s="130">
        <v>0</v>
      </c>
      <c r="E48" s="131" t="e">
        <f t="shared" si="0"/>
        <v>#DIV/0!</v>
      </c>
    </row>
    <row r="49" spans="1:5" ht="60.75" hidden="1">
      <c r="A49" s="114" t="s">
        <v>300</v>
      </c>
      <c r="B49" s="19" t="s">
        <v>301</v>
      </c>
      <c r="C49" s="130">
        <v>0</v>
      </c>
      <c r="D49" s="130">
        <v>0</v>
      </c>
      <c r="E49" s="131" t="e">
        <f t="shared" si="0"/>
        <v>#DIV/0!</v>
      </c>
    </row>
    <row r="50" spans="1:5" ht="18.75" hidden="1">
      <c r="A50" s="122" t="s">
        <v>391</v>
      </c>
      <c r="B50" s="49" t="s">
        <v>247</v>
      </c>
      <c r="C50" s="128">
        <f>C51+C53</f>
        <v>0</v>
      </c>
      <c r="D50" s="128">
        <f>D51+D53</f>
        <v>0</v>
      </c>
      <c r="E50" s="129" t="e">
        <f>D50/C50*100</f>
        <v>#DIV/0!</v>
      </c>
    </row>
    <row r="51" spans="1:5" ht="71.25" customHeight="1" hidden="1">
      <c r="A51" s="113" t="s">
        <v>371</v>
      </c>
      <c r="B51" s="20" t="s">
        <v>369</v>
      </c>
      <c r="C51" s="128">
        <f>C52</f>
        <v>0</v>
      </c>
      <c r="D51" s="128">
        <f>D52</f>
        <v>0</v>
      </c>
      <c r="E51" s="129" t="e">
        <f t="shared" si="0"/>
        <v>#DIV/0!</v>
      </c>
    </row>
    <row r="52" spans="1:5" ht="45.75" hidden="1">
      <c r="A52" s="114" t="s">
        <v>372</v>
      </c>
      <c r="B52" s="19" t="s">
        <v>370</v>
      </c>
      <c r="C52" s="130">
        <v>0</v>
      </c>
      <c r="D52" s="130">
        <v>0</v>
      </c>
      <c r="E52" s="131" t="e">
        <f t="shared" si="0"/>
        <v>#DIV/0!</v>
      </c>
    </row>
    <row r="53" spans="1:5" ht="57" customHeight="1" hidden="1">
      <c r="A53" s="122" t="s">
        <v>248</v>
      </c>
      <c r="B53" s="49" t="s">
        <v>249</v>
      </c>
      <c r="C53" s="128">
        <f>C54</f>
        <v>0</v>
      </c>
      <c r="D53" s="128">
        <f>D54</f>
        <v>0</v>
      </c>
      <c r="E53" s="129" t="e">
        <f t="shared" si="0"/>
        <v>#DIV/0!</v>
      </c>
    </row>
    <row r="54" spans="1:5" ht="60.75" hidden="1">
      <c r="A54" s="123" t="s">
        <v>295</v>
      </c>
      <c r="B54" s="65" t="s">
        <v>250</v>
      </c>
      <c r="C54" s="130">
        <v>0</v>
      </c>
      <c r="D54" s="130">
        <v>0</v>
      </c>
      <c r="E54" s="131" t="e">
        <f t="shared" si="0"/>
        <v>#DIV/0!</v>
      </c>
    </row>
    <row r="55" spans="1:5" ht="18.75" hidden="1">
      <c r="A55" s="113" t="s">
        <v>302</v>
      </c>
      <c r="B55" s="44" t="s">
        <v>303</v>
      </c>
      <c r="C55" s="128">
        <f>C56</f>
        <v>0</v>
      </c>
      <c r="D55" s="128">
        <f>D56</f>
        <v>0</v>
      </c>
      <c r="E55" s="129">
        <v>0</v>
      </c>
    </row>
    <row r="56" spans="1:5" ht="18.75" hidden="1">
      <c r="A56" s="114" t="s">
        <v>304</v>
      </c>
      <c r="B56" s="23" t="s">
        <v>306</v>
      </c>
      <c r="C56" s="130">
        <f>C57</f>
        <v>0</v>
      </c>
      <c r="D56" s="130">
        <f>D57</f>
        <v>0</v>
      </c>
      <c r="E56" s="131">
        <v>0</v>
      </c>
    </row>
    <row r="57" spans="1:5" ht="30.75" hidden="1">
      <c r="A57" s="114" t="s">
        <v>305</v>
      </c>
      <c r="B57" s="23" t="s">
        <v>307</v>
      </c>
      <c r="C57" s="130">
        <v>0</v>
      </c>
      <c r="D57" s="130"/>
      <c r="E57" s="131">
        <v>0</v>
      </c>
    </row>
    <row r="58" spans="1:5" ht="18.75">
      <c r="A58" s="113" t="s">
        <v>69</v>
      </c>
      <c r="B58" s="20" t="s">
        <v>25</v>
      </c>
      <c r="C58" s="128">
        <f>C59+C83</f>
        <v>96729.8</v>
      </c>
      <c r="D58" s="128">
        <f>D59+D83</f>
        <v>26050.4</v>
      </c>
      <c r="E58" s="129">
        <f t="shared" si="0"/>
        <v>26.931100860334666</v>
      </c>
    </row>
    <row r="59" spans="1:5" ht="30">
      <c r="A59" s="113" t="s">
        <v>73</v>
      </c>
      <c r="B59" s="20" t="s">
        <v>212</v>
      </c>
      <c r="C59" s="128">
        <f>C60+C65+C72+C78</f>
        <v>96729.8</v>
      </c>
      <c r="D59" s="128">
        <f>D60+D65+D72+D78</f>
        <v>26050.4</v>
      </c>
      <c r="E59" s="129">
        <f t="shared" si="0"/>
        <v>26.931100860334666</v>
      </c>
    </row>
    <row r="60" spans="1:5" ht="18.75">
      <c r="A60" s="124" t="s">
        <v>172</v>
      </c>
      <c r="B60" s="45" t="s">
        <v>154</v>
      </c>
      <c r="C60" s="128">
        <f>C61+C63</f>
        <v>19774</v>
      </c>
      <c r="D60" s="128">
        <f>D61+D63</f>
        <v>9887</v>
      </c>
      <c r="E60" s="129">
        <f t="shared" si="0"/>
        <v>50</v>
      </c>
    </row>
    <row r="61" spans="1:5" ht="18.75">
      <c r="A61" s="113" t="s">
        <v>37</v>
      </c>
      <c r="B61" s="45" t="s">
        <v>153</v>
      </c>
      <c r="C61" s="128">
        <f>C62</f>
        <v>19774</v>
      </c>
      <c r="D61" s="128">
        <f>D62</f>
        <v>9887</v>
      </c>
      <c r="E61" s="129">
        <f t="shared" si="0"/>
        <v>50</v>
      </c>
    </row>
    <row r="62" spans="1:5" ht="30.75">
      <c r="A62" s="125" t="s">
        <v>213</v>
      </c>
      <c r="B62" s="46" t="s">
        <v>152</v>
      </c>
      <c r="C62" s="130">
        <v>19774</v>
      </c>
      <c r="D62" s="130">
        <v>9887</v>
      </c>
      <c r="E62" s="131">
        <f t="shared" si="0"/>
        <v>50</v>
      </c>
    </row>
    <row r="63" spans="1:5" ht="30" hidden="1">
      <c r="A63" s="124" t="s">
        <v>309</v>
      </c>
      <c r="B63" s="45" t="s">
        <v>311</v>
      </c>
      <c r="C63" s="128">
        <f>C64</f>
        <v>0</v>
      </c>
      <c r="D63" s="128">
        <f>D64</f>
        <v>0</v>
      </c>
      <c r="E63" s="129" t="e">
        <f t="shared" si="0"/>
        <v>#DIV/0!</v>
      </c>
    </row>
    <row r="64" spans="1:5" ht="30.75" hidden="1">
      <c r="A64" s="125" t="s">
        <v>308</v>
      </c>
      <c r="B64" s="46" t="s">
        <v>310</v>
      </c>
      <c r="C64" s="130">
        <v>0</v>
      </c>
      <c r="D64" s="130">
        <v>0</v>
      </c>
      <c r="E64" s="131" t="e">
        <f t="shared" si="0"/>
        <v>#DIV/0!</v>
      </c>
    </row>
    <row r="65" spans="1:5" ht="30">
      <c r="A65" s="124" t="s">
        <v>214</v>
      </c>
      <c r="B65" s="45" t="s">
        <v>163</v>
      </c>
      <c r="C65" s="128">
        <f>C68+C66+C70</f>
        <v>33544.4</v>
      </c>
      <c r="D65" s="128">
        <f>D68+D66+D70</f>
        <v>2266.2</v>
      </c>
      <c r="E65" s="129">
        <f t="shared" si="0"/>
        <v>6.755822134245953</v>
      </c>
    </row>
    <row r="66" spans="1:5" ht="44.25">
      <c r="A66" s="124" t="s">
        <v>313</v>
      </c>
      <c r="B66" s="45" t="s">
        <v>314</v>
      </c>
      <c r="C66" s="128">
        <f>C67</f>
        <v>2066.7</v>
      </c>
      <c r="D66" s="128">
        <f>D67</f>
        <v>2066.7</v>
      </c>
      <c r="E66" s="129">
        <f t="shared" si="0"/>
        <v>100</v>
      </c>
    </row>
    <row r="67" spans="1:5" ht="45.75">
      <c r="A67" s="125" t="s">
        <v>315</v>
      </c>
      <c r="B67" s="46" t="s">
        <v>316</v>
      </c>
      <c r="C67" s="130">
        <v>2066.7</v>
      </c>
      <c r="D67" s="130">
        <v>2066.7</v>
      </c>
      <c r="E67" s="131">
        <f t="shared" si="0"/>
        <v>100</v>
      </c>
    </row>
    <row r="68" spans="1:5" ht="30">
      <c r="A68" s="124" t="s">
        <v>215</v>
      </c>
      <c r="B68" s="45" t="s">
        <v>151</v>
      </c>
      <c r="C68" s="128">
        <f>C69</f>
        <v>30000</v>
      </c>
      <c r="D68" s="128">
        <f>D69</f>
        <v>0</v>
      </c>
      <c r="E68" s="129">
        <f t="shared" si="0"/>
        <v>0</v>
      </c>
    </row>
    <row r="69" spans="1:5" ht="30.75">
      <c r="A69" s="114" t="s">
        <v>312</v>
      </c>
      <c r="B69" s="46" t="s">
        <v>216</v>
      </c>
      <c r="C69" s="130">
        <v>30000</v>
      </c>
      <c r="D69" s="130">
        <v>0</v>
      </c>
      <c r="E69" s="131">
        <f t="shared" si="0"/>
        <v>0</v>
      </c>
    </row>
    <row r="70" spans="1:5" ht="18.75">
      <c r="A70" s="113" t="s">
        <v>393</v>
      </c>
      <c r="B70" s="45" t="s">
        <v>394</v>
      </c>
      <c r="C70" s="128">
        <f>C71</f>
        <v>1477.7</v>
      </c>
      <c r="D70" s="128">
        <f>D71</f>
        <v>199.5</v>
      </c>
      <c r="E70" s="129">
        <f t="shared" si="0"/>
        <v>13.50071056371388</v>
      </c>
    </row>
    <row r="71" spans="1:5" ht="30.75">
      <c r="A71" s="114" t="s">
        <v>461</v>
      </c>
      <c r="B71" s="46" t="s">
        <v>395</v>
      </c>
      <c r="C71" s="130">
        <v>1477.7</v>
      </c>
      <c r="D71" s="130">
        <v>199.5</v>
      </c>
      <c r="E71" s="131">
        <f t="shared" si="0"/>
        <v>13.50071056371388</v>
      </c>
    </row>
    <row r="72" spans="1:5" ht="30">
      <c r="A72" s="124" t="s">
        <v>217</v>
      </c>
      <c r="B72" s="45" t="s">
        <v>150</v>
      </c>
      <c r="C72" s="128">
        <f>C73+C76</f>
        <v>1779.3</v>
      </c>
      <c r="D72" s="128">
        <f>D73+D76</f>
        <v>848.5</v>
      </c>
      <c r="E72" s="129">
        <f t="shared" si="0"/>
        <v>47.687292755578035</v>
      </c>
    </row>
    <row r="73" spans="1:5" ht="30">
      <c r="A73" s="124" t="s">
        <v>93</v>
      </c>
      <c r="B73" s="20" t="s">
        <v>148</v>
      </c>
      <c r="C73" s="128">
        <f>C75+C74</f>
        <v>374.2</v>
      </c>
      <c r="D73" s="128">
        <f>D75+D74</f>
        <v>352.1</v>
      </c>
      <c r="E73" s="129">
        <f t="shared" si="0"/>
        <v>94.0940673436665</v>
      </c>
    </row>
    <row r="74" spans="1:5" ht="18.75">
      <c r="A74" s="125" t="s">
        <v>462</v>
      </c>
      <c r="B74" s="46" t="s">
        <v>147</v>
      </c>
      <c r="C74" s="130">
        <v>330</v>
      </c>
      <c r="D74" s="130">
        <v>330</v>
      </c>
      <c r="E74" s="131">
        <f t="shared" si="0"/>
        <v>100</v>
      </c>
    </row>
    <row r="75" spans="1:5" ht="40.5" customHeight="1">
      <c r="A75" s="125" t="s">
        <v>218</v>
      </c>
      <c r="B75" s="46" t="s">
        <v>147</v>
      </c>
      <c r="C75" s="130">
        <v>44.2</v>
      </c>
      <c r="D75" s="130">
        <v>22.1</v>
      </c>
      <c r="E75" s="131">
        <f t="shared" si="0"/>
        <v>50</v>
      </c>
    </row>
    <row r="76" spans="1:5" ht="30">
      <c r="A76" s="124" t="s">
        <v>219</v>
      </c>
      <c r="B76" s="45" t="s">
        <v>149</v>
      </c>
      <c r="C76" s="128">
        <f>C77</f>
        <v>1405.1</v>
      </c>
      <c r="D76" s="128">
        <f>D77</f>
        <v>496.4</v>
      </c>
      <c r="E76" s="129">
        <f t="shared" si="0"/>
        <v>35.32844637392357</v>
      </c>
    </row>
    <row r="77" spans="1:5" ht="45.75">
      <c r="A77" s="125" t="s">
        <v>119</v>
      </c>
      <c r="B77" s="46" t="s">
        <v>222</v>
      </c>
      <c r="C77" s="130">
        <v>1405.1</v>
      </c>
      <c r="D77" s="130">
        <v>496.4</v>
      </c>
      <c r="E77" s="131">
        <f t="shared" si="0"/>
        <v>35.32844637392357</v>
      </c>
    </row>
    <row r="78" spans="1:5" ht="18.75">
      <c r="A78" s="126" t="s">
        <v>220</v>
      </c>
      <c r="B78" s="45" t="s">
        <v>156</v>
      </c>
      <c r="C78" s="128">
        <f>C79+C81</f>
        <v>41632.1</v>
      </c>
      <c r="D78" s="128">
        <f>D79+D81</f>
        <v>13048.7</v>
      </c>
      <c r="E78" s="129">
        <f t="shared" si="0"/>
        <v>31.342882054952792</v>
      </c>
    </row>
    <row r="79" spans="1:5" ht="58.5">
      <c r="A79" s="124" t="s">
        <v>317</v>
      </c>
      <c r="B79" s="45" t="s">
        <v>318</v>
      </c>
      <c r="C79" s="128">
        <f>C80</f>
        <v>14634.4</v>
      </c>
      <c r="D79" s="128">
        <f>D80</f>
        <v>2285.3</v>
      </c>
      <c r="E79" s="129">
        <f t="shared" si="0"/>
        <v>15.615945990269504</v>
      </c>
    </row>
    <row r="80" spans="1:5" ht="57" customHeight="1">
      <c r="A80" s="125" t="s">
        <v>221</v>
      </c>
      <c r="B80" s="46" t="s">
        <v>144</v>
      </c>
      <c r="C80" s="130">
        <v>14634.4</v>
      </c>
      <c r="D80" s="130">
        <v>2285.3</v>
      </c>
      <c r="E80" s="131">
        <f t="shared" si="0"/>
        <v>15.615945990269504</v>
      </c>
    </row>
    <row r="81" spans="1:5" ht="18.75">
      <c r="A81" s="124" t="s">
        <v>319</v>
      </c>
      <c r="B81" s="45" t="s">
        <v>145</v>
      </c>
      <c r="C81" s="128">
        <f>C82</f>
        <v>26997.7</v>
      </c>
      <c r="D81" s="128">
        <f>D82</f>
        <v>10763.4</v>
      </c>
      <c r="E81" s="129">
        <f t="shared" si="0"/>
        <v>39.86784059382836</v>
      </c>
    </row>
    <row r="82" spans="1:5" ht="30.75">
      <c r="A82" s="125" t="s">
        <v>320</v>
      </c>
      <c r="B82" s="46" t="s">
        <v>145</v>
      </c>
      <c r="C82" s="130">
        <v>26997.7</v>
      </c>
      <c r="D82" s="130">
        <v>10763.4</v>
      </c>
      <c r="E82" s="131">
        <f t="shared" si="0"/>
        <v>39.86784059382836</v>
      </c>
    </row>
    <row r="83" spans="1:5" ht="18" customHeight="1" hidden="1">
      <c r="A83" s="124" t="s">
        <v>367</v>
      </c>
      <c r="B83" s="45" t="s">
        <v>365</v>
      </c>
      <c r="C83" s="128">
        <f>C84</f>
        <v>0</v>
      </c>
      <c r="D83" s="128">
        <f>D84</f>
        <v>0</v>
      </c>
      <c r="E83" s="129" t="e">
        <f t="shared" si="0"/>
        <v>#DIV/0!</v>
      </c>
    </row>
    <row r="84" spans="1:5" ht="29.25" customHeight="1" hidden="1">
      <c r="A84" s="127" t="s">
        <v>368</v>
      </c>
      <c r="B84" s="46" t="s">
        <v>366</v>
      </c>
      <c r="C84" s="130">
        <v>0</v>
      </c>
      <c r="D84" s="130">
        <v>0</v>
      </c>
      <c r="E84" s="131" t="e">
        <f t="shared" si="0"/>
        <v>#DIV/0!</v>
      </c>
    </row>
    <row r="85" spans="1:5" ht="18.75">
      <c r="A85" s="113" t="s">
        <v>26</v>
      </c>
      <c r="B85" s="32"/>
      <c r="C85" s="132">
        <f>SUM(C58+C6)</f>
        <v>194592.3</v>
      </c>
      <c r="D85" s="132">
        <f>SUM(D58+D6)</f>
        <v>65333.10000000001</v>
      </c>
      <c r="E85" s="129">
        <f t="shared" si="0"/>
        <v>33.57435006421118</v>
      </c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9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Антон Владимирович Киселев</cp:lastModifiedBy>
  <cp:lastPrinted>2022-07-25T07:05:24Z</cp:lastPrinted>
  <dcterms:created xsi:type="dcterms:W3CDTF">2008-04-18T10:47:21Z</dcterms:created>
  <dcterms:modified xsi:type="dcterms:W3CDTF">2022-10-13T06:24:27Z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