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'!$A$1:$E$247</definedName>
    <definedName name="_xlnm.Print_Area" localSheetId="1">'Райбюд. '!$A$1:$E$207</definedName>
  </definedNames>
  <calcPr fullCalcOnLoad="1"/>
</workbook>
</file>

<file path=xl/sharedStrings.xml><?xml version="1.0" encoding="utf-8"?>
<sst xmlns="http://schemas.openxmlformats.org/spreadsheetml/2006/main" count="1051" uniqueCount="491">
  <si>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</si>
  <si>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</si>
  <si>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</si>
  <si>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</si>
  <si>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</si>
  <si>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</si>
  <si>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</si>
  <si>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</si>
  <si>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</si>
  <si>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</si>
  <si>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</si>
  <si>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</si>
  <si>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</si>
  <si>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</si>
  <si>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</si>
  <si>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</si>
  <si>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</si>
  <si>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</si>
  <si>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</si>
  <si>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</si>
  <si>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</si>
  <si>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</si>
  <si>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</si>
  <si>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</si>
  <si>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</si>
  <si>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</si>
  <si>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</si>
  <si>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</si>
  <si>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</si>
  <si>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</si>
  <si>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</si>
  <si>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</si>
  <si>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</si>
  <si>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</si>
  <si>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</si>
  <si>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</si>
  <si>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</si>
  <si>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</si>
  <si>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</si>
  <si>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</si>
  <si>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</si>
  <si>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</si>
  <si>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</si>
  <si>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</si>
  <si>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</si>
  <si>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</si>
  <si>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</si>
  <si>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</si>
  <si>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</si>
  <si>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</si>
  <si>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</si>
  <si>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</si>
  <si>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</si>
  <si>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</si>
  <si>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</si>
  <si>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</si>
  <si>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</si>
  <si>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</si>
  <si>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</si>
  <si>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</si>
  <si>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</si>
  <si>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</si>
  <si>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</si>
  <si>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</si>
  <si>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</si>
  <si>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</si>
  <si>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</si>
  <si>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</si>
  <si>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</si>
  <si>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</si>
  <si>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</si>
  <si>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</si>
  <si>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</si>
  <si>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</si>
  <si>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</si>
  <si>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</si>
  <si>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</si>
  <si>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</si>
  <si>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</si>
  <si>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</si>
  <si>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</si>
  <si>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</si>
  <si>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</si>
  <si>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</si>
  <si>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</si>
  <si>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</si>
  <si>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</si>
  <si>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</si>
  <si>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</si>
  <si>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</si>
  <si>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</si>
  <si>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</si>
  <si>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</si>
  <si>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</si>
  <si>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</si>
  <si>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</si>
  <si>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</si>
  <si>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</si>
  <si>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</si>
  <si>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</si>
  <si>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</si>
  <si>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</si>
  <si>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</si>
  <si>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</si>
  <si>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</si>
  <si>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</si>
  <si>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</si>
  <si>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</si>
  <si>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</si>
  <si>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</si>
  <si>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</si>
  <si>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</si>
  <si>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</si>
  <si>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</si>
  <si>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</si>
  <si>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</si>
  <si>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</si>
  <si>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</si>
  <si>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</si>
  <si>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</si>
  <si>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</si>
  <si>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</si>
  <si>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</si>
  <si>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</si>
  <si>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</si>
  <si>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</si>
  <si>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</si>
  <si>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</si>
  <si>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</si>
  <si>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</si>
  <si>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</si>
  <si>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</si>
  <si>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</si>
  <si>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</si>
  <si>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</si>
  <si>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</si>
  <si>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</si>
  <si>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</si>
  <si>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</si>
  <si>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</si>
  <si>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</si>
  <si>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</si>
  <si>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</si>
  <si>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</si>
  <si>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</si>
  <si>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</si>
  <si>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</si>
  <si>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</si>
  <si>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</si>
  <si>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</si>
  <si>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</si>
  <si>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</si>
  <si>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</si>
  <si>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</si>
  <si>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</si>
  <si>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</si>
  <si>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</si>
  <si>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</si>
  <si>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</si>
  <si>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</si>
  <si>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</si>
  <si>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</si>
  <si>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</si>
  <si>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</si>
  <si>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</si>
  <si>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</si>
  <si>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</si>
  <si>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</si>
  <si>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</si>
  <si>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</si>
  <si>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</si>
  <si>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</si>
  <si>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</si>
  <si>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</si>
  <si>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</si>
  <si>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</si>
  <si>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</si>
  <si>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</si>
  <si>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</si>
  <si>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</si>
  <si>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</si>
  <si>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</si>
  <si>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</si>
  <si>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</si>
  <si>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</si>
  <si>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</si>
  <si>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</si>
  <si>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</si>
  <si>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</si>
  <si>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</si>
  <si>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</si>
  <si>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</si>
  <si>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</si>
  <si>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</si>
  <si>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</si>
  <si>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</si>
  <si>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</si>
  <si>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</si>
  <si>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</si>
  <si>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</si>
  <si>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</si>
  <si>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</si>
  <si>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</si>
  <si>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</si>
  <si>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</si>
  <si>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</si>
  <si>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</si>
  <si>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</si>
  <si>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</si>
  <si>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</si>
  <si>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</si>
  <si>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</si>
  <si>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</si>
  <si>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</si>
  <si>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</si>
  <si>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</si>
  <si>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</si>
  <si>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</si>
  <si>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</si>
  <si>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</si>
  <si>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</si>
  <si>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</si>
  <si>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</si>
  <si>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</si>
  <si>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</si>
  <si>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</si>
  <si>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</si>
  <si>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</si>
  <si>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</si>
  <si>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</si>
  <si>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</si>
  <si>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</si>
  <si>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</si>
  <si>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</si>
  <si>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</si>
  <si>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</si>
  <si>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</si>
  <si>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</si>
  <si>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</si>
  <si>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</si>
  <si>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</si>
  <si>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</si>
  <si>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</si>
  <si>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</si>
  <si>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</si>
  <si>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</si>
  <si>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</si>
  <si>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</si>
  <si>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</si>
  <si>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</si>
  <si>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</si>
  <si>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</si>
  <si>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</si>
  <si>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</si>
  <si>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</si>
  <si>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</si>
  <si>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</si>
  <si>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</si>
  <si>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</si>
  <si>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</si>
  <si>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</si>
  <si>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</si>
  <si>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</si>
  <si>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</si>
  <si>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</si>
  <si>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</si>
  <si>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</si>
  <si>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</si>
  <si>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</si>
  <si>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</si>
  <si>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</si>
  <si>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</si>
  <si>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</si>
  <si>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</si>
  <si>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</si>
  <si>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</si>
  <si>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</si>
  <si>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</si>
  <si>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</si>
  <si>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</si>
  <si>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</si>
  <si>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</si>
  <si>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</si>
  <si>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</si>
  <si>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</si>
  <si>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</si>
  <si>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</si>
  <si>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</si>
  <si>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</si>
  <si>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</si>
  <si>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</si>
  <si>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</si>
  <si>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</si>
  <si>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</si>
  <si>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</si>
  <si>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</si>
  <si>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</si>
  <si>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</si>
  <si>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</si>
  <si>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</si>
  <si>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</si>
  <si>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</si>
  <si>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</si>
  <si>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</si>
  <si>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</si>
  <si>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</si>
  <si>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</si>
  <si>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</si>
  <si>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</si>
  <si>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</si>
  <si>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</si>
  <si>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</si>
  <si>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</si>
  <si>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</si>
  <si>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</si>
  <si>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</si>
  <si>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</si>
  <si>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</si>
  <si>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</si>
  <si>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</si>
  <si>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</si>
  <si>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</si>
  <si>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</si>
  <si>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</si>
  <si>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</si>
  <si>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</si>
  <si>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</si>
  <si>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</si>
  <si>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</si>
  <si>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</si>
  <si>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</si>
  <si>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</si>
  <si>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</si>
  <si>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</si>
  <si>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</si>
  <si>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</si>
  <si>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</si>
  <si>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</si>
  <si>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</si>
  <si>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</si>
  <si>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</si>
  <si>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</si>
  <si>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</si>
  <si>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</si>
  <si>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</si>
  <si>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</si>
  <si>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</si>
  <si>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</si>
  <si>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</si>
  <si>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</si>
  <si>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</si>
  <si>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</si>
  <si>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</si>
  <si>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</si>
  <si>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</si>
  <si>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</si>
  <si>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</si>
  <si>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</si>
  <si>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</si>
  <si>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</si>
  <si>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</si>
  <si>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</si>
  <si>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Прочие безвозмездные поступдления в бюджеты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</si>
  <si>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</si>
  <si>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</si>
  <si>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</si>
  <si>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</si>
  <si>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</si>
  <si>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</si>
  <si>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</si>
  <si>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</si>
  <si>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</si>
  <si>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</si>
  <si>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</si>
  <si>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</si>
  <si>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</si>
  <si>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</si>
  <si>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</si>
  <si>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</si>
  <si>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</si>
  <si>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</si>
  <si>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</si>
  <si>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от__________2021 г. №____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</si>
  <si>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</si>
  <si>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</si>
  <si>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</si>
  <si>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</si>
  <si>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</si>
  <si>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</si>
  <si>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</si>
  <si>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</si>
  <si>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</si>
  <si>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</si>
  <si>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</si>
  <si>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</si>
  <si>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</si>
  <si>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</si>
  <si>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</si>
  <si>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</si>
  <si>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</si>
  <si>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</si>
  <si>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</si>
  <si>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</si>
  <si>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</si>
  <si>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</si>
  <si>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</si>
  <si>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</si>
  <si>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</si>
  <si>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</si>
  <si>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</si>
  <si>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</si>
  <si>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</si>
  <si>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</si>
  <si>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</si>
  <si>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</si>
  <si>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</si>
  <si>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</si>
  <si>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</si>
  <si>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</si>
  <si>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</si>
  <si>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</si>
  <si>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</si>
  <si>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</si>
  <si>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</si>
  <si>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</si>
  <si>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</si>
  <si>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муниципальных образований на содержание объектов благоустройства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</si>
  <si>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</si>
  <si>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</si>
  <si>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</si>
  <si>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</si>
  <si>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</si>
  <si>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</si>
  <si>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</si>
  <si>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</si>
  <si>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</si>
  <si>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</si>
  <si>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</si>
  <si>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</si>
  <si>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</si>
  <si>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</si>
  <si>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</si>
  <si>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</si>
  <si>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</si>
  <si>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t xml:space="preserve">Средства из резервного фонда АВО по постановлению АВО от 20.05.2022 № 288-п на оказание материальной помощи 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</si>
  <si>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</si>
  <si>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</si>
  <si>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</si>
  <si>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</si>
  <si>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</si>
  <si>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</si>
  <si>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</si>
  <si>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</si>
  <si>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</si>
  <si>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</si>
  <si>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</si>
  <si>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</si>
  <si>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</si>
  <si>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902 2 02 45179 05 0000 150                        </t>
  </si>
  <si>
    <t>902 2 02 49999 05 0000 150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</si>
  <si>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</si>
  <si>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</si>
  <si>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Утверждено бюджетом на 2023 год</t>
  </si>
  <si>
    <t>Отчет на 01.04.2023 г.</t>
  </si>
  <si>
    <t xml:space="preserve"> Алексеевского муниципального района   за 1 квартал 2023 года</t>
  </si>
  <si>
    <t>за 1 квартал 2023 года</t>
  </si>
  <si>
    <t xml:space="preserve"> Алексеевского муниципального района  за 1 квартал 2022 года</t>
  </si>
  <si>
    <t xml:space="preserve">902 2 02 45179 05 0000 150                         </t>
  </si>
  <si>
    <t>182 101 02130 01 1000 110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</si>
  <si>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</si>
  <si>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муниципального района (в части реализации материальных запасов по указанному имуществу)</t>
  </si>
  <si>
    <t>000 1 14 02053 10 0000 440</t>
  </si>
  <si>
    <t>182 116 18000 02 0000 140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</si>
  <si>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</si>
  <si>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000 116 18000 00 0000 140</t>
  </si>
  <si>
    <t>000 2 07 05030 10 0000 150</t>
  </si>
  <si>
    <t>Поступления от денежных пожертвований, предоставляемых  получателям средств бюджетов сельских поселений</t>
  </si>
  <si>
    <t>902 2 07 05030 05 0000 150</t>
  </si>
  <si>
    <t>Поступления от денежных пожертвований, предоставляемых получателям средств бюджетов сельских поселений</t>
  </si>
  <si>
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           </t>
  </si>
  <si>
    <t>Субсидии бюджетам муницпальных образований на реализацию проектов местных инициатив на 2023 год и плановый период 2024 и 2025 годов</t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</si>
  <si>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</si>
  <si>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</rPr>
      <t>по увековечиванию памяти погибших при защите Отечества на территории Волгоградской области</t>
    </r>
  </si>
  <si>
    <t xml:space="preserve">Прочие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</si>
  <si>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Прочие  межбюджетные трансферты на проекты местных инициатив "Целый свет помнит их в лицо"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</si>
  <si>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Ларинского сельского поселения"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</si>
  <si>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Трехложинского сельского поселения"</t>
  </si>
  <si>
    <t>Прочие  межбюджетные трансферты на проекты местных инициатив  "Ремонт многофункционального репетиционного класса в МБУ Усть-Бузулукский многоцелевой центр"</t>
  </si>
  <si>
    <t>Прочие  межбюджетные трансферты на выделение в 2023 году средств резервного фонда Администрации Волгоградской области  для предоставления межбюджетных трансфертов бюджетам муниципальных районов Волгоградской области в соответствии с Постановлением Администрации Волгоградской области №129-п от 01.03.2023 года</t>
  </si>
  <si>
    <t>от__________2023 г. №____</t>
  </si>
  <si>
    <t xml:space="preserve">Исполнение бюджета Алексеевского муниципального района по доходам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</si>
</sst>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34" borderId="10" xfId="0" applyFont="1" applyFill="1" applyBorder="1" applyAlignment="1">
      <alignment horizontal="center" vertic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77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4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9" fillId="34" borderId="10" xfId="0" applyFont="1" applyFill="1" applyBorder="1" applyAlignment="1">
      <alignment horizontal="left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8" fillId="34" borderId="10" xfId="42" applyFont="1" applyFill="1" applyBorder="1" applyAlignment="1" applyProtection="1">
      <alignment horizontal="left" wrapText="1"/>
      <protection/>
    </xf>
    <xf numFmtId="0" fontId="79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0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wrapText="1"/>
    </xf>
    <xf numFmtId="0" fontId="80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5" fillId="0" borderId="10" xfId="0" applyFont="1" applyFill="1" applyBorder="1" applyAlignment="1" applyProtection="1">
      <alignment horizontal="left" wrapText="1" readingOrder="1"/>
      <protection locked="0"/>
    </xf>
    <xf numFmtId="0" fontId="75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5" fillId="0" borderId="10" xfId="0" applyFont="1" applyFill="1" applyBorder="1" applyAlignment="1" applyProtection="1">
      <alignment horizontal="left" wrapText="1" readingOrder="1"/>
      <protection locked="0"/>
    </xf>
    <xf numFmtId="0" fontId="85" fillId="0" borderId="10" xfId="0" applyFont="1" applyBorder="1" applyAlignment="1" applyProtection="1">
      <alignment horizontal="left" wrapText="1" readingOrder="1"/>
      <protection locked="0"/>
    </xf>
    <xf numFmtId="0" fontId="86" fillId="34" borderId="10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85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5" fillId="35" borderId="0" xfId="0" applyFont="1" applyFill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>
      <alignment wrapText="1"/>
    </xf>
    <xf numFmtId="0" fontId="13" fillId="0" borderId="11" xfId="53" applyNumberFormat="1" applyFont="1" applyFill="1" applyBorder="1" applyAlignment="1" applyProtection="1">
      <alignment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vertical="center" wrapText="1"/>
      <protection locked="0"/>
    </xf>
    <xf numFmtId="0" fontId="19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78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8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4" fillId="0" borderId="10" xfId="42" applyFont="1" applyFill="1" applyBorder="1" applyAlignment="1" applyProtection="1">
      <alignment horizontal="left" wrapText="1"/>
      <protection/>
    </xf>
    <xf numFmtId="0" fontId="7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0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4" fillId="0" borderId="12" xfId="42" applyFont="1" applyFill="1" applyBorder="1" applyAlignment="1" applyProtection="1">
      <alignment horizontal="left" wrapText="1"/>
      <protection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right"/>
    </xf>
    <xf numFmtId="174" fontId="88" fillId="0" borderId="10" xfId="0" applyNumberFormat="1" applyFont="1" applyFill="1" applyBorder="1" applyAlignment="1">
      <alignment horizontal="right"/>
    </xf>
    <xf numFmtId="174" fontId="88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8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 wrapText="1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5" fillId="36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174" fontId="8" fillId="0" borderId="12" xfId="0" applyNumberFormat="1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wrapText="1"/>
    </xf>
    <xf numFmtId="0" fontId="13" fillId="0" borderId="11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5" fillId="35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8"/>
  <sheetViews>
    <sheetView zoomScaleSheetLayoutView="100" zoomScalePageLayoutView="0" workbookViewId="0" topLeftCell="A1">
      <pane xSplit="1" ySplit="10" topLeftCell="B23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89" sqref="A189:IV189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34" t="s">
        <v>105</v>
      </c>
      <c r="C1" s="234"/>
      <c r="D1" s="234"/>
      <c r="E1" s="234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0"/>
      <c r="C2" s="130"/>
      <c r="D2" s="234" t="s">
        <v>107</v>
      </c>
      <c r="E2" s="23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34" t="s">
        <v>108</v>
      </c>
      <c r="C3" s="234"/>
      <c r="D3" s="234"/>
      <c r="E3" s="23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34" t="s">
        <v>109</v>
      </c>
      <c r="C4" s="234"/>
      <c r="D4" s="234"/>
      <c r="E4" s="23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34" t="s">
        <v>382</v>
      </c>
      <c r="C5" s="234"/>
      <c r="D5" s="234"/>
      <c r="E5" s="23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32" t="s">
        <v>110</v>
      </c>
      <c r="B6" s="232"/>
      <c r="C6" s="232"/>
      <c r="D6" s="232"/>
      <c r="E6" s="2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32" t="s">
        <v>466</v>
      </c>
      <c r="B7" s="232"/>
      <c r="C7" s="232"/>
      <c r="D7" s="232"/>
      <c r="E7" s="2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33" t="s">
        <v>23</v>
      </c>
      <c r="D8" s="233"/>
      <c r="E8" s="23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462</v>
      </c>
      <c r="D9" s="12" t="s">
        <v>463</v>
      </c>
      <c r="E9" s="12" t="s">
        <v>111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6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66</v>
      </c>
      <c r="B11" s="17" t="s">
        <v>6</v>
      </c>
      <c r="C11" s="83">
        <f>C12+C55</f>
        <v>255892.09999999998</v>
      </c>
      <c r="D11" s="83">
        <f>D12+D55</f>
        <v>38693.700000000004</v>
      </c>
      <c r="E11" s="83">
        <f>D11/C11*100</f>
        <v>15.121099869827951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65</v>
      </c>
      <c r="B12" s="17"/>
      <c r="C12" s="83">
        <f>C13+C21+C26+C40+C48+C53</f>
        <v>242142.39999999997</v>
      </c>
      <c r="D12" s="83">
        <f>D13+D21+D26+D40+D48+D53</f>
        <v>36269.8</v>
      </c>
      <c r="E12" s="83">
        <f aca="true" t="shared" si="0" ref="E12:E123">D12/C12*100</f>
        <v>14.978706744461116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0" t="s">
        <v>7</v>
      </c>
      <c r="B13" s="17" t="s">
        <v>8</v>
      </c>
      <c r="C13" s="83">
        <f>C14</f>
        <v>158309.4</v>
      </c>
      <c r="D13" s="83">
        <f>D14</f>
        <v>20707.7</v>
      </c>
      <c r="E13" s="83">
        <f t="shared" si="0"/>
        <v>13.080524592980582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0" t="s">
        <v>9</v>
      </c>
      <c r="B14" s="17" t="s">
        <v>10</v>
      </c>
      <c r="C14" s="83">
        <f>C15+C16+C17+C18+C19+C20</f>
        <v>158309.4</v>
      </c>
      <c r="D14" s="83">
        <f>D15+D16+D17+D18+D19+D20</f>
        <v>20707.7</v>
      </c>
      <c r="E14" s="83">
        <f t="shared" si="0"/>
        <v>13.080524592980582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1" t="s">
        <v>35</v>
      </c>
      <c r="B15" s="18" t="s">
        <v>60</v>
      </c>
      <c r="C15" s="84">
        <f>'Райбюд. '!C16+'Свод с.п.'!C10</f>
        <v>133816</v>
      </c>
      <c r="D15" s="84">
        <f>'Райбюд. '!D16+'Свод с.п.'!D10</f>
        <v>20502.2</v>
      </c>
      <c r="E15" s="84">
        <f t="shared" si="0"/>
        <v>15.32118730196688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1" t="s">
        <v>32</v>
      </c>
      <c r="B16" s="18" t="s">
        <v>61</v>
      </c>
      <c r="C16" s="84">
        <f>'Райбюд. '!C17+'Свод с.п.'!C11</f>
        <v>644</v>
      </c>
      <c r="D16" s="84">
        <f>'Райбюд. '!D17+'Свод с.п.'!D11</f>
        <v>-0.6</v>
      </c>
      <c r="E16" s="84">
        <f t="shared" si="0"/>
        <v>-0.09316770186335403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1" t="s">
        <v>33</v>
      </c>
      <c r="B17" s="18" t="s">
        <v>63</v>
      </c>
      <c r="C17" s="84">
        <f>'Райбюд. '!C18+'Свод с.п.'!C12</f>
        <v>678.7</v>
      </c>
      <c r="D17" s="84">
        <f>'Райбюд. '!D18+'Свод с.п.'!D12</f>
        <v>7.1</v>
      </c>
      <c r="E17" s="84">
        <f t="shared" si="0"/>
        <v>1.0461175777221157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1" t="s">
        <v>34</v>
      </c>
      <c r="B18" s="18" t="s">
        <v>62</v>
      </c>
      <c r="C18" s="84">
        <f>'Райбюд. '!C19+'Свод с.п.'!C13</f>
        <v>1146.3</v>
      </c>
      <c r="D18" s="84">
        <f>'Райбюд. '!D19+'Свод с.п.'!D13</f>
        <v>183</v>
      </c>
      <c r="E18" s="84">
        <f t="shared" si="0"/>
        <v>15.96440722323999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1" t="s">
        <v>413</v>
      </c>
      <c r="B19" s="19" t="s">
        <v>414</v>
      </c>
      <c r="C19" s="84">
        <f>'Райбюд. '!C20+'Свод с.п.'!C14</f>
        <v>22024.4</v>
      </c>
      <c r="D19" s="84">
        <f>'Райбюд. '!D20+'Свод с.п.'!D14</f>
        <v>12.4</v>
      </c>
      <c r="E19" s="84">
        <f t="shared" si="0"/>
        <v>0.056301193222062805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75">
      <c r="A20" s="111" t="s">
        <v>469</v>
      </c>
      <c r="B20" s="19" t="s">
        <v>468</v>
      </c>
      <c r="C20" s="84">
        <f>'Райбюд. '!C21+'Свод с.п.'!C15</f>
        <v>0</v>
      </c>
      <c r="D20" s="84">
        <f>'Райбюд. '!D21+'Свод с.п.'!D15</f>
        <v>3.6</v>
      </c>
      <c r="E20" s="84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26.25">
      <c r="A21" s="68" t="s">
        <v>163</v>
      </c>
      <c r="B21" s="17" t="s">
        <v>94</v>
      </c>
      <c r="C21" s="83">
        <f>C22+C23+C24+C25</f>
        <v>42252.799999999996</v>
      </c>
      <c r="D21" s="83">
        <f>D22+D23+D24+D25</f>
        <v>10072.4</v>
      </c>
      <c r="E21" s="83">
        <f t="shared" si="0"/>
        <v>23.838420175704332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77.25">
      <c r="A22" s="37" t="s">
        <v>164</v>
      </c>
      <c r="B22" s="34" t="s">
        <v>128</v>
      </c>
      <c r="C22" s="84">
        <f>'Райбюд. '!C23+'Свод с.п.'!C17</f>
        <v>19098.2</v>
      </c>
      <c r="D22" s="84">
        <f>'Райбюд. '!D23+'Свод с.п.'!D17</f>
        <v>5178</v>
      </c>
      <c r="E22" s="84">
        <f t="shared" si="0"/>
        <v>27.112502748950163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90">
      <c r="A23" s="37" t="s">
        <v>133</v>
      </c>
      <c r="B23" s="34" t="s">
        <v>129</v>
      </c>
      <c r="C23" s="84">
        <f>'Райбюд. '!C24+'Свод с.п.'!C18</f>
        <v>126.80000000000001</v>
      </c>
      <c r="D23" s="84">
        <f>'Райбюд. '!D24+'Свод с.п.'!D18</f>
        <v>21.200000000000003</v>
      </c>
      <c r="E23" s="84">
        <f t="shared" si="0"/>
        <v>16.719242902208205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77.25">
      <c r="A24" s="52" t="s">
        <v>134</v>
      </c>
      <c r="B24" s="34" t="s">
        <v>130</v>
      </c>
      <c r="C24" s="84">
        <f>'Райбюд. '!C25+'Свод с.п.'!C19</f>
        <v>25436.2</v>
      </c>
      <c r="D24" s="84">
        <f>'Райбюд. '!D25+'Свод с.п.'!D19</f>
        <v>5536.7</v>
      </c>
      <c r="E24" s="84">
        <f t="shared" si="0"/>
        <v>21.767009223075775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77.25">
      <c r="A25" s="53" t="s">
        <v>135</v>
      </c>
      <c r="B25" s="34" t="s">
        <v>131</v>
      </c>
      <c r="C25" s="84">
        <f>'Райбюд. '!C26+'Свод с.п.'!C20</f>
        <v>-2408.4</v>
      </c>
      <c r="D25" s="84">
        <f>'Райбюд. '!D26+'Свод с.п.'!D20</f>
        <v>-663.5</v>
      </c>
      <c r="E25" s="84">
        <f t="shared" si="0"/>
        <v>27.54941039694403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15.75">
      <c r="A26" s="68" t="s">
        <v>11</v>
      </c>
      <c r="B26" s="17" t="s">
        <v>12</v>
      </c>
      <c r="C26" s="83">
        <f>C27+C33+C36+C38</f>
        <v>17402.8</v>
      </c>
      <c r="D26" s="83">
        <f>D27+D33+D36+D38</f>
        <v>4667.5</v>
      </c>
      <c r="E26" s="83">
        <f t="shared" si="0"/>
        <v>26.820396717769558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6.25">
      <c r="A27" s="57" t="s">
        <v>165</v>
      </c>
      <c r="B27" s="26" t="s">
        <v>166</v>
      </c>
      <c r="C27" s="83">
        <f>C28+C30+C32</f>
        <v>682</v>
      </c>
      <c r="D27" s="83">
        <f>D28+D30+D32</f>
        <v>127</v>
      </c>
      <c r="E27" s="83">
        <f t="shared" si="0"/>
        <v>18.621700879765395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167</v>
      </c>
      <c r="B28" s="21" t="s">
        <v>279</v>
      </c>
      <c r="C28" s="84">
        <f>C29</f>
        <v>518</v>
      </c>
      <c r="D28" s="84">
        <f>D29</f>
        <v>32.5</v>
      </c>
      <c r="E28" s="84">
        <f t="shared" si="0"/>
        <v>6.274131274131274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167</v>
      </c>
      <c r="B29" s="21" t="s">
        <v>277</v>
      </c>
      <c r="C29" s="84">
        <f>'Райбюд. '!C30</f>
        <v>518</v>
      </c>
      <c r="D29" s="84">
        <f>'Райбюд. '!D30</f>
        <v>32.5</v>
      </c>
      <c r="E29" s="84">
        <f t="shared" si="0"/>
        <v>6.274131274131274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24.75">
      <c r="A30" s="15" t="s">
        <v>280</v>
      </c>
      <c r="B30" s="21" t="s">
        <v>281</v>
      </c>
      <c r="C30" s="84">
        <f>C31</f>
        <v>164</v>
      </c>
      <c r="D30" s="84">
        <f>D31</f>
        <v>94.5</v>
      </c>
      <c r="E30" s="84">
        <f t="shared" si="0"/>
        <v>57.62195121951219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36.75">
      <c r="A31" s="15" t="s">
        <v>168</v>
      </c>
      <c r="B31" s="21" t="s">
        <v>278</v>
      </c>
      <c r="C31" s="84">
        <f>'Райбюд. '!C32</f>
        <v>164</v>
      </c>
      <c r="D31" s="84">
        <f>'Райбюд. '!D32</f>
        <v>94.5</v>
      </c>
      <c r="E31" s="84">
        <f t="shared" si="0"/>
        <v>57.62195121951219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4.75" hidden="1">
      <c r="A32" s="15" t="s">
        <v>282</v>
      </c>
      <c r="B32" s="21" t="s">
        <v>283</v>
      </c>
      <c r="C32" s="84">
        <f>'Райбюд. '!C33</f>
        <v>0</v>
      </c>
      <c r="D32" s="84">
        <f>'Райбюд. '!D33</f>
        <v>0</v>
      </c>
      <c r="E32" s="84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9.25" customHeight="1">
      <c r="A33" s="58" t="s">
        <v>38</v>
      </c>
      <c r="B33" s="26" t="s">
        <v>69</v>
      </c>
      <c r="C33" s="83">
        <f>C34+C35</f>
        <v>31</v>
      </c>
      <c r="D33" s="83">
        <f>D34+D35</f>
        <v>41</v>
      </c>
      <c r="E33" s="83">
        <f t="shared" si="0"/>
        <v>132.25806451612902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4.75" customHeight="1">
      <c r="A34" s="54" t="s">
        <v>38</v>
      </c>
      <c r="B34" s="21" t="s">
        <v>70</v>
      </c>
      <c r="C34" s="84">
        <f>'Райбюд. '!C35</f>
        <v>31</v>
      </c>
      <c r="D34" s="84">
        <f>'Райбюд. '!D35</f>
        <v>41</v>
      </c>
      <c r="E34" s="84">
        <f>D34/C34*100</f>
        <v>132.25806451612902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29.25" customHeight="1" hidden="1">
      <c r="A35" s="15" t="s">
        <v>356</v>
      </c>
      <c r="B35" s="21" t="s">
        <v>355</v>
      </c>
      <c r="C35" s="84">
        <f>'Райбюд. '!C36</f>
        <v>0</v>
      </c>
      <c r="D35" s="84">
        <f>'Райбюд. '!D36</f>
        <v>0</v>
      </c>
      <c r="E35" s="84"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8" t="s">
        <v>13</v>
      </c>
      <c r="B36" s="26" t="s">
        <v>71</v>
      </c>
      <c r="C36" s="83">
        <f>C37</f>
        <v>15150</v>
      </c>
      <c r="D36" s="83">
        <f>D37</f>
        <v>4497.9</v>
      </c>
      <c r="E36" s="83">
        <f t="shared" si="0"/>
        <v>29.689108910891086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15.75">
      <c r="A37" s="54" t="s">
        <v>13</v>
      </c>
      <c r="B37" s="18" t="s">
        <v>2</v>
      </c>
      <c r="C37" s="84">
        <f>'Райбюд. '!C37+'Свод с.п.'!C22</f>
        <v>15150</v>
      </c>
      <c r="D37" s="84">
        <f>'Райбюд. '!D37+'Свод с.п.'!D22</f>
        <v>4497.9</v>
      </c>
      <c r="E37" s="84">
        <f t="shared" si="0"/>
        <v>29.689108910891086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57" t="s">
        <v>115</v>
      </c>
      <c r="B38" s="17" t="s">
        <v>319</v>
      </c>
      <c r="C38" s="83">
        <f>C39</f>
        <v>1539.8</v>
      </c>
      <c r="D38" s="83">
        <f>D39</f>
        <v>1.6</v>
      </c>
      <c r="E38" s="83">
        <f t="shared" si="0"/>
        <v>0.10390959864917523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26.25" hidden="1">
      <c r="A39" s="48" t="s">
        <v>116</v>
      </c>
      <c r="B39" s="18" t="s">
        <v>114</v>
      </c>
      <c r="C39" s="84">
        <f>'Райбюд. '!C40</f>
        <v>1539.8</v>
      </c>
      <c r="D39" s="84">
        <f>'Райбюд. '!D40</f>
        <v>1.6</v>
      </c>
      <c r="E39" s="84">
        <f t="shared" si="0"/>
        <v>0.10390959864917523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8" t="s">
        <v>14</v>
      </c>
      <c r="B40" s="17" t="s">
        <v>27</v>
      </c>
      <c r="C40" s="83">
        <f>C41+C43</f>
        <v>22453.4</v>
      </c>
      <c r="D40" s="83">
        <f>D41+D43</f>
        <v>489.3</v>
      </c>
      <c r="E40" s="83">
        <f t="shared" si="0"/>
        <v>2.179179990558223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5.75">
      <c r="A41" s="68" t="s">
        <v>28</v>
      </c>
      <c r="B41" s="17" t="s">
        <v>29</v>
      </c>
      <c r="C41" s="83">
        <f>C42</f>
        <v>1446</v>
      </c>
      <c r="D41" s="83">
        <f>D42</f>
        <v>-239.3</v>
      </c>
      <c r="E41" s="83">
        <f t="shared" si="0"/>
        <v>-16.549100968188103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39">
      <c r="A42" s="37" t="s">
        <v>125</v>
      </c>
      <c r="B42" s="18" t="s">
        <v>64</v>
      </c>
      <c r="C42" s="84">
        <f>'Свод с.п.'!C25</f>
        <v>1446</v>
      </c>
      <c r="D42" s="84">
        <f>'Свод с.п.'!D25</f>
        <v>-239.3</v>
      </c>
      <c r="E42" s="84">
        <f t="shared" si="0"/>
        <v>-16.549100968188103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68" t="s">
        <v>30</v>
      </c>
      <c r="B43" s="17" t="s">
        <v>31</v>
      </c>
      <c r="C43" s="83">
        <f>C44+C46</f>
        <v>21007.4</v>
      </c>
      <c r="D43" s="83">
        <f>'Свод с.п.'!D26</f>
        <v>728.6</v>
      </c>
      <c r="E43" s="83">
        <f t="shared" si="0"/>
        <v>3.468301646086617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15.75">
      <c r="A44" s="55" t="s">
        <v>99</v>
      </c>
      <c r="B44" s="18" t="s">
        <v>98</v>
      </c>
      <c r="C44" s="84">
        <f>C45</f>
        <v>6164.1</v>
      </c>
      <c r="D44" s="84">
        <f>'Свод с.п.'!D27</f>
        <v>732</v>
      </c>
      <c r="E44" s="84">
        <f t="shared" si="0"/>
        <v>11.875212926461282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26.25">
      <c r="A45" s="37" t="s">
        <v>126</v>
      </c>
      <c r="B45" s="18" t="s">
        <v>100</v>
      </c>
      <c r="C45" s="84">
        <f>'Свод с.п.'!C28</f>
        <v>6164.1</v>
      </c>
      <c r="D45" s="84">
        <f>'Свод с.п.'!D28</f>
        <v>732</v>
      </c>
      <c r="E45" s="84">
        <f t="shared" si="0"/>
        <v>11.875212926461282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15.75">
      <c r="A46" s="55" t="s">
        <v>102</v>
      </c>
      <c r="B46" s="18" t="s">
        <v>101</v>
      </c>
      <c r="C46" s="84">
        <f>C47</f>
        <v>14843.3</v>
      </c>
      <c r="D46" s="84">
        <f>D47</f>
        <v>-3.4</v>
      </c>
      <c r="E46" s="84">
        <f t="shared" si="0"/>
        <v>-0.022905957570082125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26.25">
      <c r="A47" s="37" t="s">
        <v>104</v>
      </c>
      <c r="B47" s="18" t="s">
        <v>103</v>
      </c>
      <c r="C47" s="84">
        <f>'Свод с.п.'!C30</f>
        <v>14843.3</v>
      </c>
      <c r="D47" s="84">
        <f>'Свод с.п.'!D30</f>
        <v>-3.4</v>
      </c>
      <c r="E47" s="84">
        <f t="shared" si="0"/>
        <v>-0.022905957570082125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15.75">
      <c r="A48" s="68" t="s">
        <v>39</v>
      </c>
      <c r="B48" s="17" t="s">
        <v>40</v>
      </c>
      <c r="C48" s="83">
        <f>C49+C51</f>
        <v>1724</v>
      </c>
      <c r="D48" s="83">
        <f>D49+D51</f>
        <v>332.4</v>
      </c>
      <c r="E48" s="83">
        <f t="shared" si="0"/>
        <v>19.28074245939675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26.25">
      <c r="A49" s="51" t="s">
        <v>41</v>
      </c>
      <c r="B49" s="18" t="s">
        <v>42</v>
      </c>
      <c r="C49" s="84">
        <f>C50</f>
        <v>1722</v>
      </c>
      <c r="D49" s="84">
        <f>D50</f>
        <v>330.4</v>
      </c>
      <c r="E49" s="84">
        <f t="shared" si="0"/>
        <v>19.1869918699187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39">
      <c r="A50" s="51" t="s">
        <v>43</v>
      </c>
      <c r="B50" s="18" t="s">
        <v>75</v>
      </c>
      <c r="C50" s="84">
        <f>'Райбюд. '!C43</f>
        <v>1722</v>
      </c>
      <c r="D50" s="84">
        <f>'Райбюд. '!D43</f>
        <v>330.4</v>
      </c>
      <c r="E50" s="84">
        <f t="shared" si="0"/>
        <v>19.1869918699187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15.75">
      <c r="A51" s="56" t="s">
        <v>53</v>
      </c>
      <c r="B51" s="47" t="s">
        <v>52</v>
      </c>
      <c r="C51" s="84">
        <f>C52</f>
        <v>2</v>
      </c>
      <c r="D51" s="85">
        <f>'Свод с.п.'!D31</f>
        <v>2</v>
      </c>
      <c r="E51" s="84">
        <f t="shared" si="0"/>
        <v>100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51.75">
      <c r="A52" s="51" t="s">
        <v>86</v>
      </c>
      <c r="B52" s="22" t="s">
        <v>54</v>
      </c>
      <c r="C52" s="84">
        <f>'Свод с.п.'!C32</f>
        <v>2</v>
      </c>
      <c r="D52" s="84">
        <f>'Свод с.п.'!D32</f>
        <v>2</v>
      </c>
      <c r="E52" s="84">
        <f t="shared" si="0"/>
        <v>100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43.5">
      <c r="A53" s="219" t="s">
        <v>448</v>
      </c>
      <c r="B53" s="221" t="s">
        <v>446</v>
      </c>
      <c r="C53" s="83">
        <f>C54</f>
        <v>0</v>
      </c>
      <c r="D53" s="83">
        <f>D54</f>
        <v>0.5</v>
      </c>
      <c r="E53" s="84">
        <v>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30">
      <c r="A54" s="220" t="s">
        <v>449</v>
      </c>
      <c r="B54" s="222" t="s">
        <v>447</v>
      </c>
      <c r="C54" s="84">
        <f>'Свод с.п.'!C34</f>
        <v>0</v>
      </c>
      <c r="D54" s="84">
        <f>'Свод с.п.'!D34</f>
        <v>0.5</v>
      </c>
      <c r="E54" s="84">
        <v>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15.75">
      <c r="A55" s="58" t="s">
        <v>67</v>
      </c>
      <c r="B55" s="18"/>
      <c r="C55" s="83">
        <f>C56+C68+C75+C80+C86+C137</f>
        <v>13749.7</v>
      </c>
      <c r="D55" s="83">
        <f>D56+D68+D75+D80+D86+D137</f>
        <v>2423.9</v>
      </c>
      <c r="E55" s="83">
        <f t="shared" si="0"/>
        <v>17.628748263598478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26.25">
      <c r="A56" s="68" t="s">
        <v>15</v>
      </c>
      <c r="B56" s="17" t="s">
        <v>16</v>
      </c>
      <c r="C56" s="83">
        <f>C57+C66</f>
        <v>11241.9</v>
      </c>
      <c r="D56" s="83">
        <f>D57+D66</f>
        <v>1451.6000000000001</v>
      </c>
      <c r="E56" s="83">
        <f t="shared" si="0"/>
        <v>12.912408044903442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64.5">
      <c r="A57" s="68" t="s">
        <v>136</v>
      </c>
      <c r="B57" s="17" t="s">
        <v>17</v>
      </c>
      <c r="C57" s="83">
        <f>C58+C60+C63</f>
        <v>11235.9</v>
      </c>
      <c r="D57" s="83">
        <f>D58+D60+D63</f>
        <v>1451.6000000000001</v>
      </c>
      <c r="E57" s="83">
        <f t="shared" si="0"/>
        <v>12.919303304586194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51.75">
      <c r="A58" s="51" t="s">
        <v>18</v>
      </c>
      <c r="B58" s="18" t="s">
        <v>55</v>
      </c>
      <c r="C58" s="84">
        <f>C59</f>
        <v>9000</v>
      </c>
      <c r="D58" s="84">
        <f>D59</f>
        <v>1295</v>
      </c>
      <c r="E58" s="84">
        <f t="shared" si="0"/>
        <v>14.38888888888889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64.5">
      <c r="A59" s="48" t="s">
        <v>121</v>
      </c>
      <c r="B59" s="18" t="s">
        <v>118</v>
      </c>
      <c r="C59" s="84">
        <f>'Райбюд. '!C48</f>
        <v>9000</v>
      </c>
      <c r="D59" s="84">
        <f>'Райбюд. '!D48</f>
        <v>1295</v>
      </c>
      <c r="E59" s="84">
        <f t="shared" si="0"/>
        <v>14.38888888888889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48" t="s">
        <v>89</v>
      </c>
      <c r="B60" s="18" t="s">
        <v>76</v>
      </c>
      <c r="C60" s="84">
        <f>C61+C62</f>
        <v>1656.4</v>
      </c>
      <c r="D60" s="84">
        <f>D61+D62</f>
        <v>9.9</v>
      </c>
      <c r="E60" s="84">
        <f t="shared" si="0"/>
        <v>0.5976817193914513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48" t="s">
        <v>58</v>
      </c>
      <c r="B61" s="18" t="s">
        <v>77</v>
      </c>
      <c r="C61" s="84">
        <f>'Райбюд. '!C50</f>
        <v>1650</v>
      </c>
      <c r="D61" s="84">
        <f>'Райбюд. '!D50</f>
        <v>9.9</v>
      </c>
      <c r="E61" s="84">
        <f t="shared" si="0"/>
        <v>0.6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51.75">
      <c r="A62" s="37" t="s">
        <v>205</v>
      </c>
      <c r="B62" s="18" t="s">
        <v>113</v>
      </c>
      <c r="C62" s="84">
        <f>'Свод с.п.'!C39</f>
        <v>6.4</v>
      </c>
      <c r="D62" s="84">
        <f>'Свод с.п.'!D39</f>
        <v>0</v>
      </c>
      <c r="E62" s="84">
        <f t="shared" si="0"/>
        <v>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64.5">
      <c r="A63" s="37" t="s">
        <v>96</v>
      </c>
      <c r="B63" s="18" t="s">
        <v>19</v>
      </c>
      <c r="C63" s="84">
        <f>C64+C65</f>
        <v>579.5</v>
      </c>
      <c r="D63" s="84">
        <f>D64+D65</f>
        <v>146.7</v>
      </c>
      <c r="E63" s="84">
        <f t="shared" si="0"/>
        <v>25.314926660914576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51.75">
      <c r="A64" s="48" t="s">
        <v>90</v>
      </c>
      <c r="B64" s="18" t="s">
        <v>78</v>
      </c>
      <c r="C64" s="84">
        <f>'Райбюд. '!C52</f>
        <v>390</v>
      </c>
      <c r="D64" s="84">
        <f>'Райбюд. '!D52</f>
        <v>95.1</v>
      </c>
      <c r="E64" s="84">
        <f t="shared" si="0"/>
        <v>24.384615384615383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51.75">
      <c r="A65" s="37" t="s">
        <v>207</v>
      </c>
      <c r="B65" s="18" t="s">
        <v>20</v>
      </c>
      <c r="C65" s="84">
        <f>'Свод с.п.'!C41</f>
        <v>189.5</v>
      </c>
      <c r="D65" s="84">
        <f>'Свод с.п.'!D41</f>
        <v>51.6</v>
      </c>
      <c r="E65" s="84">
        <f t="shared" si="0"/>
        <v>27.229551451187334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48.75">
      <c r="A66" s="15" t="s">
        <v>359</v>
      </c>
      <c r="B66" s="21" t="s">
        <v>358</v>
      </c>
      <c r="C66" s="84">
        <f>C67</f>
        <v>6</v>
      </c>
      <c r="D66" s="84">
        <f>D67</f>
        <v>0</v>
      </c>
      <c r="E66" s="84">
        <f t="shared" si="0"/>
        <v>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48.75">
      <c r="A67" s="15" t="s">
        <v>357</v>
      </c>
      <c r="B67" s="21" t="s">
        <v>360</v>
      </c>
      <c r="C67" s="84">
        <f>'Райбюд. '!C54</f>
        <v>6</v>
      </c>
      <c r="D67" s="84">
        <f>'Райбюд. '!D54</f>
        <v>0</v>
      </c>
      <c r="E67" s="84">
        <f t="shared" si="0"/>
        <v>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74" t="s">
        <v>44</v>
      </c>
      <c r="B68" s="26" t="s">
        <v>45</v>
      </c>
      <c r="C68" s="83">
        <f>C69</f>
        <v>751.1</v>
      </c>
      <c r="D68" s="83">
        <f>D69</f>
        <v>486.3</v>
      </c>
      <c r="E68" s="83">
        <f t="shared" si="0"/>
        <v>64.74504060710957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15.75">
      <c r="A69" s="74" t="s">
        <v>46</v>
      </c>
      <c r="B69" s="26" t="s">
        <v>47</v>
      </c>
      <c r="C69" s="83">
        <f>C70+C72+C71</f>
        <v>751.1</v>
      </c>
      <c r="D69" s="83">
        <f>D70+D72+D71</f>
        <v>486.3</v>
      </c>
      <c r="E69" s="83">
        <f t="shared" si="0"/>
        <v>64.74504060710957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26.25">
      <c r="A70" s="81" t="s">
        <v>87</v>
      </c>
      <c r="B70" s="21" t="s">
        <v>88</v>
      </c>
      <c r="C70" s="84">
        <f>'Райбюд. '!C57</f>
        <v>152.5</v>
      </c>
      <c r="D70" s="84">
        <f>'Райбюд. '!D57</f>
        <v>152.5</v>
      </c>
      <c r="E70" s="84">
        <f t="shared" si="0"/>
        <v>100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15" t="s">
        <v>391</v>
      </c>
      <c r="B71" s="21" t="s">
        <v>392</v>
      </c>
      <c r="C71" s="84">
        <f>'Райбюд. '!C58</f>
        <v>0.2</v>
      </c>
      <c r="D71" s="84">
        <f>'Райбюд. '!D58</f>
        <v>0.2</v>
      </c>
      <c r="E71" s="84">
        <f t="shared" si="0"/>
        <v>100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81" t="s">
        <v>323</v>
      </c>
      <c r="B72" s="21" t="s">
        <v>322</v>
      </c>
      <c r="C72" s="84">
        <f>C73+C74</f>
        <v>598.4</v>
      </c>
      <c r="D72" s="84">
        <f>D73+D74</f>
        <v>333.6</v>
      </c>
      <c r="E72" s="84">
        <f t="shared" si="0"/>
        <v>55.74866310160428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81" t="s">
        <v>169</v>
      </c>
      <c r="B73" s="21" t="s">
        <v>122</v>
      </c>
      <c r="C73" s="84">
        <f>'Райбюд. '!C60</f>
        <v>598.4</v>
      </c>
      <c r="D73" s="84">
        <f>'Райбюд. '!D60</f>
        <v>333.6</v>
      </c>
      <c r="E73" s="84">
        <f t="shared" si="0"/>
        <v>55.74866310160428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 hidden="1">
      <c r="A74" s="81" t="s">
        <v>320</v>
      </c>
      <c r="B74" s="21" t="s">
        <v>321</v>
      </c>
      <c r="C74" s="84">
        <f>'Райбюд. '!C61</f>
        <v>0</v>
      </c>
      <c r="D74" s="84">
        <f>'Райбюд. '!D61</f>
        <v>0</v>
      </c>
      <c r="E74" s="84" t="e">
        <f t="shared" si="0"/>
        <v>#DIV/0!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26.25">
      <c r="A75" s="74" t="s">
        <v>286</v>
      </c>
      <c r="B75" s="26" t="s">
        <v>284</v>
      </c>
      <c r="C75" s="83">
        <f>C76</f>
        <v>63</v>
      </c>
      <c r="D75" s="83">
        <f>D76</f>
        <v>18.900000000000002</v>
      </c>
      <c r="E75" s="83">
        <f t="shared" si="0"/>
        <v>30.000000000000004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>
      <c r="A76" s="74" t="s">
        <v>327</v>
      </c>
      <c r="B76" s="26" t="s">
        <v>325</v>
      </c>
      <c r="C76" s="83">
        <f>C77</f>
        <v>63</v>
      </c>
      <c r="D76" s="83">
        <f>D77</f>
        <v>18.900000000000002</v>
      </c>
      <c r="E76" s="83">
        <f t="shared" si="0"/>
        <v>30.000000000000004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15.75">
      <c r="A77" s="81" t="s">
        <v>328</v>
      </c>
      <c r="B77" s="21" t="s">
        <v>326</v>
      </c>
      <c r="C77" s="84">
        <f>C78+C79</f>
        <v>63</v>
      </c>
      <c r="D77" s="84">
        <f>D78+D79</f>
        <v>18.900000000000002</v>
      </c>
      <c r="E77" s="83">
        <f t="shared" si="0"/>
        <v>30.000000000000004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26.25" customHeight="1">
      <c r="A78" s="81" t="s">
        <v>324</v>
      </c>
      <c r="B78" s="21" t="s">
        <v>285</v>
      </c>
      <c r="C78" s="84">
        <f>'Райбюд. '!C65</f>
        <v>0</v>
      </c>
      <c r="D78" s="84">
        <f>'Райбюд. '!D65</f>
        <v>1.6</v>
      </c>
      <c r="E78" s="84">
        <v>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20.25" customHeight="1">
      <c r="A79" s="37" t="s">
        <v>127</v>
      </c>
      <c r="B79" s="18" t="s">
        <v>84</v>
      </c>
      <c r="C79" s="84">
        <f>'Свод с.п.'!C44</f>
        <v>63</v>
      </c>
      <c r="D79" s="84">
        <f>'Свод с.п.'!D44</f>
        <v>17.3</v>
      </c>
      <c r="E79" s="84">
        <f t="shared" si="0"/>
        <v>27.460317460317462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21" customHeight="1">
      <c r="A80" s="68" t="s">
        <v>48</v>
      </c>
      <c r="B80" s="17" t="s">
        <v>49</v>
      </c>
      <c r="C80" s="83">
        <f>C81+C84</f>
        <v>726</v>
      </c>
      <c r="D80" s="83">
        <f>D81+D84</f>
        <v>49.5</v>
      </c>
      <c r="E80" s="83">
        <f t="shared" si="0"/>
        <v>6.8181818181818175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63.75" customHeight="1">
      <c r="A81" s="68" t="s">
        <v>82</v>
      </c>
      <c r="B81" s="17" t="s">
        <v>50</v>
      </c>
      <c r="C81" s="83">
        <f>C82+C83</f>
        <v>430</v>
      </c>
      <c r="D81" s="83">
        <f>D82+D83</f>
        <v>30</v>
      </c>
      <c r="E81" s="83">
        <v>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64.5">
      <c r="A82" s="51" t="s">
        <v>59</v>
      </c>
      <c r="B82" s="18" t="s">
        <v>56</v>
      </c>
      <c r="C82" s="84">
        <f>'Райбюд. '!C68</f>
        <v>400</v>
      </c>
      <c r="D82" s="84">
        <f>'Райбюд. '!D68</f>
        <v>0</v>
      </c>
      <c r="E82" s="84">
        <f t="shared" si="0"/>
        <v>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39">
      <c r="A83" s="51" t="s">
        <v>470</v>
      </c>
      <c r="B83" s="47" t="s">
        <v>471</v>
      </c>
      <c r="C83" s="84">
        <f>'Свод с.п.'!C46</f>
        <v>30</v>
      </c>
      <c r="D83" s="84">
        <f>'Свод с.п.'!D46</f>
        <v>30</v>
      </c>
      <c r="E83" s="84">
        <f t="shared" si="0"/>
        <v>100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48" customHeight="1">
      <c r="A84" s="68" t="s">
        <v>57</v>
      </c>
      <c r="B84" s="17" t="s">
        <v>51</v>
      </c>
      <c r="C84" s="83">
        <f>C85</f>
        <v>296</v>
      </c>
      <c r="D84" s="83">
        <f>D85</f>
        <v>19.5</v>
      </c>
      <c r="E84" s="83">
        <f t="shared" si="0"/>
        <v>6.587837837837837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51.75">
      <c r="A85" s="37" t="s">
        <v>120</v>
      </c>
      <c r="B85" s="25" t="s">
        <v>119</v>
      </c>
      <c r="C85" s="84">
        <f>'Райбюд. '!C70</f>
        <v>296</v>
      </c>
      <c r="D85" s="84">
        <f>'Райбюд. '!D70</f>
        <v>19.5</v>
      </c>
      <c r="E85" s="84">
        <f t="shared" si="0"/>
        <v>6.587837837837837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15.75">
      <c r="A86" s="69" t="s">
        <v>21</v>
      </c>
      <c r="B86" s="62" t="s">
        <v>22</v>
      </c>
      <c r="C86" s="83">
        <f>C87+C119+C124+C116</f>
        <v>967.7</v>
      </c>
      <c r="D86" s="83">
        <f>D87+D119+D124+D116</f>
        <v>417.6</v>
      </c>
      <c r="E86" s="83">
        <f t="shared" si="0"/>
        <v>43.153870001033376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26.25">
      <c r="A87" s="70" t="s">
        <v>221</v>
      </c>
      <c r="B87" s="65" t="s">
        <v>222</v>
      </c>
      <c r="C87" s="83">
        <f>C88+C92+C94+C98+C103+C106+C111+C113+C101+C109</f>
        <v>577.8</v>
      </c>
      <c r="D87" s="83">
        <f>D88+D92+D94+D98+D103+D106+D111+D113+D101+D109</f>
        <v>62.5</v>
      </c>
      <c r="E87" s="83">
        <f t="shared" si="0"/>
        <v>10.816891658013155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49.5" customHeight="1">
      <c r="A88" s="71" t="s">
        <v>289</v>
      </c>
      <c r="B88" s="65" t="s">
        <v>287</v>
      </c>
      <c r="C88" s="83">
        <f>C89+C90+C91</f>
        <v>20</v>
      </c>
      <c r="D88" s="83">
        <f>D89+D90+D91</f>
        <v>8.2</v>
      </c>
      <c r="E88" s="83">
        <f t="shared" si="0"/>
        <v>41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48">
      <c r="A89" s="67" t="s">
        <v>405</v>
      </c>
      <c r="B89" s="64" t="s">
        <v>288</v>
      </c>
      <c r="C89" s="84">
        <f>'Райбюд. '!C74</f>
        <v>15</v>
      </c>
      <c r="D89" s="84">
        <f>'Райбюд. '!D74</f>
        <v>8</v>
      </c>
      <c r="E89" s="84">
        <f t="shared" si="0"/>
        <v>53.333333333333336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48">
      <c r="A90" s="67" t="s">
        <v>405</v>
      </c>
      <c r="B90" s="64" t="s">
        <v>332</v>
      </c>
      <c r="C90" s="84">
        <f>'Райбюд. '!C75</f>
        <v>5</v>
      </c>
      <c r="D90" s="84">
        <f>'Райбюд. '!D75</f>
        <v>0.2</v>
      </c>
      <c r="E90" s="84">
        <f t="shared" si="0"/>
        <v>4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72.75" hidden="1">
      <c r="A91" s="132" t="s">
        <v>415</v>
      </c>
      <c r="B91" s="23" t="s">
        <v>416</v>
      </c>
      <c r="C91" s="84">
        <f>'Райбюд. '!C76</f>
        <v>0</v>
      </c>
      <c r="D91" s="84">
        <f>'Райбюд. '!D76</f>
        <v>0</v>
      </c>
      <c r="E91" s="84">
        <v>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64.5">
      <c r="A92" s="70" t="s">
        <v>290</v>
      </c>
      <c r="B92" s="65" t="s">
        <v>224</v>
      </c>
      <c r="C92" s="83">
        <f>C93</f>
        <v>25</v>
      </c>
      <c r="D92" s="83">
        <f>D93</f>
        <v>25</v>
      </c>
      <c r="E92" s="83">
        <f t="shared" si="0"/>
        <v>100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77.25">
      <c r="A93" s="72" t="s">
        <v>223</v>
      </c>
      <c r="B93" s="64" t="s">
        <v>225</v>
      </c>
      <c r="C93" s="84">
        <f>'Райбюд. '!C78</f>
        <v>25</v>
      </c>
      <c r="D93" s="84">
        <f>'Райбюд. '!D78</f>
        <v>25</v>
      </c>
      <c r="E93" s="84">
        <f t="shared" si="0"/>
        <v>100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39">
      <c r="A94" s="70" t="s">
        <v>226</v>
      </c>
      <c r="B94" s="65" t="s">
        <v>227</v>
      </c>
      <c r="C94" s="83">
        <f>C95+C97+C96</f>
        <v>35</v>
      </c>
      <c r="D94" s="83">
        <f>D95+D97+D96</f>
        <v>0.6</v>
      </c>
      <c r="E94" s="83">
        <f t="shared" si="0"/>
        <v>1.7142857142857144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77.25" hidden="1">
      <c r="A95" s="72" t="s">
        <v>228</v>
      </c>
      <c r="B95" s="64" t="s">
        <v>229</v>
      </c>
      <c r="C95" s="84">
        <f>'Райбюд. '!C80</f>
        <v>0</v>
      </c>
      <c r="D95" s="84">
        <f>'Райбюд. '!D80</f>
        <v>0</v>
      </c>
      <c r="E95" s="84" t="e">
        <f t="shared" si="0"/>
        <v>#DIV/0!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63.75">
      <c r="A96" s="86" t="s">
        <v>333</v>
      </c>
      <c r="B96" s="87" t="s">
        <v>334</v>
      </c>
      <c r="C96" s="84">
        <f>'Райбюд. '!C81</f>
        <v>35</v>
      </c>
      <c r="D96" s="84">
        <f>'Райбюд. '!D81</f>
        <v>0.6</v>
      </c>
      <c r="E96" s="84">
        <f t="shared" si="0"/>
        <v>1.7142857142857144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51.75" hidden="1">
      <c r="A97" s="72" t="s">
        <v>230</v>
      </c>
      <c r="B97" s="64" t="s">
        <v>231</v>
      </c>
      <c r="C97" s="84">
        <f>'Райбюд. '!C82</f>
        <v>0</v>
      </c>
      <c r="D97" s="84">
        <f>'Райбюд. '!D82</f>
        <v>0</v>
      </c>
      <c r="E97" s="84" t="e">
        <f t="shared" si="0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51.75">
      <c r="A98" s="70" t="s">
        <v>232</v>
      </c>
      <c r="B98" s="65" t="s">
        <v>233</v>
      </c>
      <c r="C98" s="83">
        <f>C99+C100</f>
        <v>43</v>
      </c>
      <c r="D98" s="83">
        <f>D99+D100</f>
        <v>-1.1</v>
      </c>
      <c r="E98" s="83">
        <f t="shared" si="0"/>
        <v>-2.558139534883721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60">
      <c r="A99" s="88" t="s">
        <v>335</v>
      </c>
      <c r="B99" s="87" t="s">
        <v>336</v>
      </c>
      <c r="C99" s="84">
        <f>'Райбюд. '!C84</f>
        <v>43</v>
      </c>
      <c r="D99" s="84">
        <f>'Райбюд. '!D84</f>
        <v>-1.1</v>
      </c>
      <c r="E99" s="84">
        <f t="shared" si="0"/>
        <v>-2.558139534883721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64.5" hidden="1">
      <c r="A100" s="72" t="s">
        <v>234</v>
      </c>
      <c r="B100" s="64" t="s">
        <v>235</v>
      </c>
      <c r="C100" s="84">
        <f>'Райбюд. '!C85</f>
        <v>0</v>
      </c>
      <c r="D100" s="84">
        <f>'Райбюд. '!D85</f>
        <v>0</v>
      </c>
      <c r="E100" s="84">
        <v>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36">
      <c r="A101" s="89" t="s">
        <v>337</v>
      </c>
      <c r="B101" s="90" t="s">
        <v>338</v>
      </c>
      <c r="C101" s="83">
        <f>C102</f>
        <v>20</v>
      </c>
      <c r="D101" s="83">
        <f>D102</f>
        <v>0</v>
      </c>
      <c r="E101" s="83">
        <f t="shared" si="0"/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48">
      <c r="A102" s="88" t="s">
        <v>339</v>
      </c>
      <c r="B102" s="91" t="s">
        <v>340</v>
      </c>
      <c r="C102" s="84">
        <f>'Райбюд. '!C87</f>
        <v>20</v>
      </c>
      <c r="D102" s="84">
        <f>'Райбюд. '!D87</f>
        <v>0</v>
      </c>
      <c r="E102" s="84">
        <f t="shared" si="0"/>
        <v>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51.75" hidden="1">
      <c r="A103" s="70" t="s">
        <v>236</v>
      </c>
      <c r="B103" s="65" t="s">
        <v>237</v>
      </c>
      <c r="C103" s="83">
        <f>C104+C105</f>
        <v>0</v>
      </c>
      <c r="D103" s="83">
        <f>D104+D105</f>
        <v>0</v>
      </c>
      <c r="E103" s="83" t="e">
        <f t="shared" si="0"/>
        <v>#DIV/0!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90" hidden="1">
      <c r="A104" s="72" t="s">
        <v>251</v>
      </c>
      <c r="B104" s="64" t="s">
        <v>250</v>
      </c>
      <c r="C104" s="84">
        <f>'Райбюд. '!C89</f>
        <v>0</v>
      </c>
      <c r="D104" s="84">
        <f>'Райбюд. '!D89</f>
        <v>0</v>
      </c>
      <c r="E104" s="84">
        <v>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60.75" hidden="1">
      <c r="A105" s="63" t="s">
        <v>367</v>
      </c>
      <c r="B105" s="64" t="s">
        <v>368</v>
      </c>
      <c r="C105" s="84">
        <f>'Райбюд. '!C90</f>
        <v>0</v>
      </c>
      <c r="D105" s="84">
        <f>'Райбюд. '!D90</f>
        <v>0</v>
      </c>
      <c r="E105" s="84" t="e">
        <f t="shared" si="0"/>
        <v>#DIV/0!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51.75">
      <c r="A106" s="70" t="s">
        <v>252</v>
      </c>
      <c r="B106" s="65" t="s">
        <v>253</v>
      </c>
      <c r="C106" s="83">
        <f>C107+C108</f>
        <v>48.3</v>
      </c>
      <c r="D106" s="83">
        <f>D107+D108</f>
        <v>16.8</v>
      </c>
      <c r="E106" s="83">
        <f t="shared" si="0"/>
        <v>34.78260869565218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90">
      <c r="A107" s="72" t="s">
        <v>255</v>
      </c>
      <c r="B107" s="64" t="s">
        <v>254</v>
      </c>
      <c r="C107" s="84">
        <f>'Райбюд. '!C92</f>
        <v>10.3</v>
      </c>
      <c r="D107" s="84">
        <f>'Райбюд. '!D92</f>
        <v>3.9</v>
      </c>
      <c r="E107" s="84">
        <f t="shared" si="0"/>
        <v>37.864077669902905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72.75">
      <c r="A108" s="132" t="s">
        <v>415</v>
      </c>
      <c r="B108" s="23" t="s">
        <v>443</v>
      </c>
      <c r="C108" s="84">
        <f>'Райбюд. '!C93</f>
        <v>38</v>
      </c>
      <c r="D108" s="84">
        <f>'Райбюд. '!D93</f>
        <v>12.9</v>
      </c>
      <c r="E108" s="84">
        <f t="shared" si="0"/>
        <v>33.94736842105263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48.75">
      <c r="A109" s="66" t="s">
        <v>394</v>
      </c>
      <c r="B109" s="65" t="s">
        <v>395</v>
      </c>
      <c r="C109" s="83">
        <f>C110</f>
        <v>3</v>
      </c>
      <c r="D109" s="83">
        <f>D110</f>
        <v>0</v>
      </c>
      <c r="E109" s="83">
        <f t="shared" si="0"/>
        <v>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60.75">
      <c r="A110" s="63" t="s">
        <v>393</v>
      </c>
      <c r="B110" s="64" t="s">
        <v>396</v>
      </c>
      <c r="C110" s="84">
        <f>'Райбюд. '!C95</f>
        <v>3</v>
      </c>
      <c r="D110" s="84">
        <f>'Райбюд. '!D95</f>
        <v>0</v>
      </c>
      <c r="E110" s="84">
        <f t="shared" si="0"/>
        <v>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39">
      <c r="A111" s="70" t="s">
        <v>238</v>
      </c>
      <c r="B111" s="65" t="s">
        <v>239</v>
      </c>
      <c r="C111" s="83">
        <f>C112</f>
        <v>188.8</v>
      </c>
      <c r="D111" s="83">
        <f>D112</f>
        <v>1</v>
      </c>
      <c r="E111" s="83">
        <f t="shared" si="0"/>
        <v>0.5296610169491525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64.5">
      <c r="A112" s="72" t="s">
        <v>240</v>
      </c>
      <c r="B112" s="64" t="s">
        <v>256</v>
      </c>
      <c r="C112" s="84">
        <f>'Райбюд. '!C97</f>
        <v>188.8</v>
      </c>
      <c r="D112" s="84">
        <f>'Райбюд. '!D97</f>
        <v>1</v>
      </c>
      <c r="E112" s="84">
        <f t="shared" si="0"/>
        <v>0.5296610169491525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51.75">
      <c r="A113" s="70" t="s">
        <v>257</v>
      </c>
      <c r="B113" s="65" t="s">
        <v>258</v>
      </c>
      <c r="C113" s="83">
        <f>C114+C115</f>
        <v>194.7</v>
      </c>
      <c r="D113" s="83">
        <f>D114+D115</f>
        <v>12</v>
      </c>
      <c r="E113" s="83">
        <f t="shared" si="0"/>
        <v>6.163328197226503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4.5">
      <c r="A114" s="72" t="s">
        <v>259</v>
      </c>
      <c r="B114" s="64" t="s">
        <v>260</v>
      </c>
      <c r="C114" s="84">
        <f>'Райбюд. '!C99</f>
        <v>187.2</v>
      </c>
      <c r="D114" s="84">
        <f>'Райбюд. '!D99</f>
        <v>11.5</v>
      </c>
      <c r="E114" s="84">
        <f t="shared" si="0"/>
        <v>6.1431623931623935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60.75">
      <c r="A115" s="63" t="s">
        <v>259</v>
      </c>
      <c r="B115" s="64" t="s">
        <v>341</v>
      </c>
      <c r="C115" s="84">
        <f>'Райбюд. '!C100</f>
        <v>7.5</v>
      </c>
      <c r="D115" s="84">
        <f>'Райбюд. '!D100</f>
        <v>0.5</v>
      </c>
      <c r="E115" s="84">
        <f t="shared" si="0"/>
        <v>6.666666666666667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24.75">
      <c r="A116" s="104" t="s">
        <v>378</v>
      </c>
      <c r="B116" s="20" t="s">
        <v>379</v>
      </c>
      <c r="C116" s="83">
        <f>C118+C117</f>
        <v>18</v>
      </c>
      <c r="D116" s="83">
        <f>D118+D117</f>
        <v>6</v>
      </c>
      <c r="E116" s="83">
        <f t="shared" si="0"/>
        <v>33.33333333333333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36.75">
      <c r="A117" s="132" t="s">
        <v>377</v>
      </c>
      <c r="B117" s="25" t="s">
        <v>418</v>
      </c>
      <c r="C117" s="84">
        <f>'Райбюд. '!C119</f>
        <v>12</v>
      </c>
      <c r="D117" s="84">
        <f>'Райбюд. '!D119</f>
        <v>0</v>
      </c>
      <c r="E117" s="84">
        <f t="shared" si="0"/>
        <v>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36.75">
      <c r="A118" s="105" t="s">
        <v>377</v>
      </c>
      <c r="B118" s="19" t="s">
        <v>380</v>
      </c>
      <c r="C118" s="84">
        <f>'Свод с.п.'!C49</f>
        <v>6</v>
      </c>
      <c r="D118" s="84">
        <f>'Свод с.п.'!D49</f>
        <v>6</v>
      </c>
      <c r="E118" s="84">
        <f t="shared" si="0"/>
        <v>100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90.75" customHeight="1" hidden="1">
      <c r="A119" s="69" t="s">
        <v>241</v>
      </c>
      <c r="B119" s="65" t="s">
        <v>242</v>
      </c>
      <c r="C119" s="83">
        <f>C120+C122</f>
        <v>0</v>
      </c>
      <c r="D119" s="83">
        <f>D120+D122</f>
        <v>0</v>
      </c>
      <c r="E119" s="83" t="e">
        <f t="shared" si="0"/>
        <v>#DIV/0!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36.75" hidden="1">
      <c r="A120" s="39" t="s">
        <v>295</v>
      </c>
      <c r="B120" s="19" t="s">
        <v>296</v>
      </c>
      <c r="C120" s="84">
        <f>C121</f>
        <v>0</v>
      </c>
      <c r="D120" s="84">
        <f>D121</f>
        <v>0</v>
      </c>
      <c r="E120" s="84" t="e">
        <f t="shared" si="0"/>
        <v>#DIV/0!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48.75" hidden="1">
      <c r="A121" s="39" t="s">
        <v>297</v>
      </c>
      <c r="B121" s="19" t="s">
        <v>298</v>
      </c>
      <c r="C121" s="84">
        <v>0</v>
      </c>
      <c r="D121" s="84">
        <v>0</v>
      </c>
      <c r="E121" s="84" t="e">
        <f t="shared" si="0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60" hidden="1">
      <c r="A122" s="111" t="s">
        <v>295</v>
      </c>
      <c r="B122" s="19" t="s">
        <v>296</v>
      </c>
      <c r="C122" s="84">
        <f>C123</f>
        <v>0</v>
      </c>
      <c r="D122" s="84">
        <f>D123</f>
        <v>0</v>
      </c>
      <c r="E122" s="84" t="e">
        <f t="shared" si="0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53.25" customHeight="1" hidden="1">
      <c r="A123" s="111" t="s">
        <v>295</v>
      </c>
      <c r="B123" s="19" t="s">
        <v>456</v>
      </c>
      <c r="C123" s="84">
        <f>'Райбюд. '!C106</f>
        <v>0</v>
      </c>
      <c r="D123" s="84">
        <f>'Райбюд. '!D106</f>
        <v>0</v>
      </c>
      <c r="E123" s="84" t="e">
        <f t="shared" si="0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15.75">
      <c r="A124" s="73" t="s">
        <v>262</v>
      </c>
      <c r="B124" s="49" t="s">
        <v>245</v>
      </c>
      <c r="C124" s="83">
        <f>C125+C127+C129</f>
        <v>371.90000000000003</v>
      </c>
      <c r="D124" s="83">
        <f>D125+D127+D129</f>
        <v>349.1</v>
      </c>
      <c r="E124" s="83">
        <f aca="true" t="shared" si="1" ref="E124:E188">D124/C124*100</f>
        <v>93.86931970959935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60">
      <c r="A125" s="99" t="s">
        <v>372</v>
      </c>
      <c r="B125" s="97" t="s">
        <v>370</v>
      </c>
      <c r="C125" s="83">
        <f>C126</f>
        <v>20.3</v>
      </c>
      <c r="D125" s="83">
        <f>D126</f>
        <v>20.3</v>
      </c>
      <c r="E125" s="83">
        <f t="shared" si="1"/>
        <v>100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36">
      <c r="A126" s="88" t="s">
        <v>369</v>
      </c>
      <c r="B126" s="98" t="s">
        <v>371</v>
      </c>
      <c r="C126" s="84">
        <f>'Райбюд. '!C109</f>
        <v>20.3</v>
      </c>
      <c r="D126" s="84">
        <f>'Райбюд. '!D109</f>
        <v>20.3</v>
      </c>
      <c r="E126" s="84">
        <f t="shared" si="1"/>
        <v>100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60.75" hidden="1">
      <c r="A127" s="38" t="s">
        <v>365</v>
      </c>
      <c r="B127" s="20" t="s">
        <v>363</v>
      </c>
      <c r="C127" s="83">
        <f>C128</f>
        <v>0</v>
      </c>
      <c r="D127" s="83">
        <f>D128</f>
        <v>0</v>
      </c>
      <c r="E127" s="83" t="e">
        <f t="shared" si="1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36.75" hidden="1">
      <c r="A128" s="39" t="s">
        <v>366</v>
      </c>
      <c r="B128" s="19" t="s">
        <v>364</v>
      </c>
      <c r="C128" s="84">
        <f>'Свод с.п.'!C55</f>
        <v>0</v>
      </c>
      <c r="D128" s="84">
        <f>'Свод с.п.'!D55</f>
        <v>0</v>
      </c>
      <c r="E128" s="84" t="e">
        <f t="shared" si="1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48.75">
      <c r="A129" s="60" t="s">
        <v>330</v>
      </c>
      <c r="B129" s="49" t="s">
        <v>247</v>
      </c>
      <c r="C129" s="83">
        <f>C131+C132+C135+C136+C130+C134+C133</f>
        <v>351.6</v>
      </c>
      <c r="D129" s="83">
        <f>D131+D132+D135+D136+D130+D134+D133</f>
        <v>328.8</v>
      </c>
      <c r="E129" s="83">
        <f t="shared" si="1"/>
        <v>93.51535836177473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48.75" hidden="1">
      <c r="A130" s="61" t="s">
        <v>292</v>
      </c>
      <c r="B130" s="64" t="s">
        <v>342</v>
      </c>
      <c r="C130" s="84">
        <f>'Райбюд. '!C111</f>
        <v>0</v>
      </c>
      <c r="D130" s="84">
        <f>'Райбюд. '!D111</f>
        <v>0</v>
      </c>
      <c r="E130" s="84">
        <v>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51.75">
      <c r="A131" s="59" t="s">
        <v>292</v>
      </c>
      <c r="B131" s="64" t="s">
        <v>248</v>
      </c>
      <c r="C131" s="84">
        <f>'Райбюд. '!C112+'Свод с.п.'!C57</f>
        <v>45</v>
      </c>
      <c r="D131" s="84">
        <f>'Райбюд. '!D112+'Свод с.п.'!D57</f>
        <v>24.2</v>
      </c>
      <c r="E131" s="84">
        <f t="shared" si="1"/>
        <v>53.77777777777778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39.75" customHeight="1" hidden="1">
      <c r="A132" s="59" t="s">
        <v>294</v>
      </c>
      <c r="B132" s="64" t="s">
        <v>263</v>
      </c>
      <c r="C132" s="84">
        <f>'Райбюд. '!C113</f>
        <v>0</v>
      </c>
      <c r="D132" s="84">
        <f>'Райбюд. '!D113</f>
        <v>0</v>
      </c>
      <c r="E132" s="84" t="e">
        <f t="shared" si="1"/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9.75" customHeight="1" hidden="1">
      <c r="A133" s="61" t="s">
        <v>294</v>
      </c>
      <c r="B133" s="64" t="s">
        <v>397</v>
      </c>
      <c r="C133" s="84">
        <f>'Райбюд. '!C114</f>
        <v>0</v>
      </c>
      <c r="D133" s="84">
        <f>'Райбюд. '!D114</f>
        <v>0</v>
      </c>
      <c r="E133" s="84" t="e">
        <f>D133/C133*100</f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9.75" customHeight="1" hidden="1">
      <c r="A134" s="61" t="s">
        <v>294</v>
      </c>
      <c r="B134" s="64" t="s">
        <v>343</v>
      </c>
      <c r="C134" s="84">
        <f>'Райбюд. '!C115</f>
        <v>0</v>
      </c>
      <c r="D134" s="84">
        <f>'Райбюд. '!D115</f>
        <v>0</v>
      </c>
      <c r="E134" s="84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36.75" customHeight="1" hidden="1">
      <c r="A135" s="59" t="s">
        <v>294</v>
      </c>
      <c r="B135" s="64" t="s">
        <v>264</v>
      </c>
      <c r="C135" s="84">
        <f>'Райбюд. '!C116</f>
        <v>0</v>
      </c>
      <c r="D135" s="84">
        <f>'Райбюд. '!D116</f>
        <v>0</v>
      </c>
      <c r="E135" s="84" t="e">
        <f t="shared" si="1"/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90">
      <c r="A136" s="14" t="s">
        <v>473</v>
      </c>
      <c r="B136" s="19" t="s">
        <v>472</v>
      </c>
      <c r="C136" s="84">
        <f>'Свод с.п.'!C52</f>
        <v>306.6</v>
      </c>
      <c r="D136" s="84">
        <f>'Свод с.п.'!D52</f>
        <v>304.6</v>
      </c>
      <c r="E136" s="84">
        <f t="shared" si="1"/>
        <v>99.34768427919113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4" customHeight="1" hidden="1">
      <c r="A137" s="11" t="s">
        <v>299</v>
      </c>
      <c r="B137" s="44" t="s">
        <v>300</v>
      </c>
      <c r="C137" s="83">
        <f>C138</f>
        <v>0</v>
      </c>
      <c r="D137" s="83">
        <f>D138</f>
        <v>0</v>
      </c>
      <c r="E137" s="83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21" customHeight="1" hidden="1">
      <c r="A138" s="11" t="s">
        <v>301</v>
      </c>
      <c r="B138" s="44" t="s">
        <v>303</v>
      </c>
      <c r="C138" s="83">
        <f>C139+C140</f>
        <v>0</v>
      </c>
      <c r="D138" s="83">
        <f>D139+D140</f>
        <v>0</v>
      </c>
      <c r="E138" s="83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36" customHeight="1" hidden="1">
      <c r="A139" s="10" t="s">
        <v>411</v>
      </c>
      <c r="B139" s="21" t="s">
        <v>412</v>
      </c>
      <c r="C139" s="84">
        <f>'Райбюд. '!C122</f>
        <v>0</v>
      </c>
      <c r="D139" s="84">
        <f>'Райбюд. '!D122</f>
        <v>0</v>
      </c>
      <c r="E139" s="84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24" customHeight="1" hidden="1">
      <c r="A140" s="14" t="s">
        <v>302</v>
      </c>
      <c r="B140" s="23" t="s">
        <v>304</v>
      </c>
      <c r="C140" s="84">
        <f>'Свод с.п.'!C60</f>
        <v>0</v>
      </c>
      <c r="D140" s="84">
        <f>'Свод с.п.'!D60</f>
        <v>0</v>
      </c>
      <c r="E140" s="84"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15.75">
      <c r="A141" s="74" t="s">
        <v>68</v>
      </c>
      <c r="B141" s="27" t="s">
        <v>79</v>
      </c>
      <c r="C141" s="83">
        <f>C142+C245+C237</f>
        <v>352442.3</v>
      </c>
      <c r="D141" s="83">
        <f>D142+D245+D237</f>
        <v>79606.2</v>
      </c>
      <c r="E141" s="83">
        <f t="shared" si="1"/>
        <v>22.587016371190405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26.25">
      <c r="A142" s="74" t="s">
        <v>80</v>
      </c>
      <c r="B142" s="27" t="s">
        <v>81</v>
      </c>
      <c r="C142" s="83">
        <f>C143+C152+C190+C225+C242</f>
        <v>351968.3</v>
      </c>
      <c r="D142" s="83">
        <f>D143+D152+D190+D225+D242</f>
        <v>79512.2</v>
      </c>
      <c r="E142" s="83">
        <f t="shared" si="1"/>
        <v>22.59072763086903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5" t="s">
        <v>170</v>
      </c>
      <c r="B143" s="17" t="s">
        <v>152</v>
      </c>
      <c r="C143" s="83">
        <f>C144+C146</f>
        <v>20876</v>
      </c>
      <c r="D143" s="83">
        <f>D144+D146</f>
        <v>5219</v>
      </c>
      <c r="E143" s="83">
        <f t="shared" si="1"/>
        <v>25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15.75">
      <c r="A144" s="75" t="s">
        <v>37</v>
      </c>
      <c r="B144" s="17" t="s">
        <v>171</v>
      </c>
      <c r="C144" s="83">
        <f>C145</f>
        <v>20876</v>
      </c>
      <c r="D144" s="83">
        <f>D145</f>
        <v>5219</v>
      </c>
      <c r="E144" s="83">
        <f t="shared" si="1"/>
        <v>25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.75">
      <c r="A145" s="41" t="s">
        <v>211</v>
      </c>
      <c r="B145" s="46" t="s">
        <v>150</v>
      </c>
      <c r="C145" s="84">
        <f>'Свод с.п.'!C65</f>
        <v>20876</v>
      </c>
      <c r="D145" s="84">
        <f>'Свод с.п.'!D65</f>
        <v>5219</v>
      </c>
      <c r="E145" s="84">
        <f t="shared" si="1"/>
        <v>25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.75" hidden="1">
      <c r="A146" s="40" t="s">
        <v>306</v>
      </c>
      <c r="B146" s="45" t="s">
        <v>308</v>
      </c>
      <c r="C146" s="83">
        <f>C151+C147+C148+C149+C150</f>
        <v>0</v>
      </c>
      <c r="D146" s="83">
        <f>D151+D147+D148+D149+D150</f>
        <v>0</v>
      </c>
      <c r="E146" s="83" t="e">
        <f t="shared" si="1"/>
        <v>#DIV/0!</v>
      </c>
      <c r="F146" s="8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4" t="s">
        <v>345</v>
      </c>
      <c r="B147" s="87" t="s">
        <v>346</v>
      </c>
      <c r="C147" s="84">
        <f>'Райбюд. '!C127</f>
        <v>0</v>
      </c>
      <c r="D147" s="84">
        <f>'Райбюд. '!D127</f>
        <v>0</v>
      </c>
      <c r="E147" s="84" t="e">
        <f t="shared" si="1"/>
        <v>#DIV/0!</v>
      </c>
      <c r="F147" s="8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4" t="s">
        <v>347</v>
      </c>
      <c r="B148" s="87" t="s">
        <v>346</v>
      </c>
      <c r="C148" s="84">
        <f>'Райбюд. '!C128</f>
        <v>0</v>
      </c>
      <c r="D148" s="84">
        <f>'Райбюд. '!D128</f>
        <v>0</v>
      </c>
      <c r="E148" s="84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348</v>
      </c>
      <c r="B149" s="87" t="s">
        <v>346</v>
      </c>
      <c r="C149" s="84">
        <f>'Райбюд. '!C129</f>
        <v>0</v>
      </c>
      <c r="D149" s="84">
        <f>'Райбюд. '!D129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" hidden="1">
      <c r="A150" s="94" t="s">
        <v>348</v>
      </c>
      <c r="B150" s="87" t="s">
        <v>346</v>
      </c>
      <c r="C150" s="84">
        <f>'Райбюд. '!C130</f>
        <v>0</v>
      </c>
      <c r="D150" s="84">
        <f>'Райбюд. '!D130</f>
        <v>0</v>
      </c>
      <c r="E150" s="84" t="e">
        <f t="shared" si="1"/>
        <v>#DIV/0!</v>
      </c>
      <c r="F150" s="8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4.75" hidden="1">
      <c r="A151" s="41" t="s">
        <v>305</v>
      </c>
      <c r="B151" s="46" t="s">
        <v>307</v>
      </c>
      <c r="C151" s="84">
        <f>'Свод с.п.'!C67</f>
        <v>0</v>
      </c>
      <c r="D151" s="84">
        <f>'Свод с.п.'!D67</f>
        <v>0</v>
      </c>
      <c r="E151" s="84" t="e">
        <f t="shared" si="1"/>
        <v>#DIV/0!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26.25">
      <c r="A152" s="75" t="s">
        <v>318</v>
      </c>
      <c r="B152" s="17" t="s">
        <v>161</v>
      </c>
      <c r="C152" s="83">
        <f>C153+C161+C169+C177+C165+C163+C172</f>
        <v>96849.7</v>
      </c>
      <c r="D152" s="83">
        <f>D153+D161+D169+D177+D165+D163+D172</f>
        <v>21438.2</v>
      </c>
      <c r="E152" s="83">
        <f t="shared" si="1"/>
        <v>22.135535783796957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51.75">
      <c r="A153" s="75" t="s">
        <v>172</v>
      </c>
      <c r="B153" s="17" t="s">
        <v>153</v>
      </c>
      <c r="C153" s="83">
        <f>C154</f>
        <v>18689</v>
      </c>
      <c r="D153" s="83">
        <f>D154</f>
        <v>0</v>
      </c>
      <c r="E153" s="83">
        <f t="shared" si="1"/>
        <v>0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51.75">
      <c r="A154" s="76" t="s">
        <v>141</v>
      </c>
      <c r="B154" s="18" t="s">
        <v>173</v>
      </c>
      <c r="C154" s="84">
        <f>'Райбюд. '!C133</f>
        <v>18689</v>
      </c>
      <c r="D154" s="84">
        <f>'Райбюд. '!D133</f>
        <v>0</v>
      </c>
      <c r="E154" s="84">
        <f t="shared" si="1"/>
        <v>0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26.25" hidden="1">
      <c r="A155" s="75" t="s">
        <v>265</v>
      </c>
      <c r="B155" s="17" t="s">
        <v>266</v>
      </c>
      <c r="C155" s="83" t="e">
        <f>C156</f>
        <v>#REF!</v>
      </c>
      <c r="D155" s="83" t="e">
        <f>D156</f>
        <v>#REF!</v>
      </c>
      <c r="E155" s="83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26.25" hidden="1">
      <c r="A156" s="76" t="s">
        <v>268</v>
      </c>
      <c r="B156" s="18" t="s">
        <v>267</v>
      </c>
      <c r="C156" s="84" t="e">
        <f>'Райбюд. '!#REF!</f>
        <v>#REF!</v>
      </c>
      <c r="D156" s="84" t="e">
        <f>'Райбюд. '!#REF!</f>
        <v>#REF!</v>
      </c>
      <c r="E156" s="84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39" hidden="1">
      <c r="A157" s="75" t="s">
        <v>270</v>
      </c>
      <c r="B157" s="17" t="s">
        <v>269</v>
      </c>
      <c r="C157" s="83" t="e">
        <f>C158</f>
        <v>#REF!</v>
      </c>
      <c r="D157" s="83" t="e">
        <f>D158</f>
        <v>#REF!</v>
      </c>
      <c r="E157" s="83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39" hidden="1">
      <c r="A158" s="76" t="s">
        <v>271</v>
      </c>
      <c r="B158" s="18" t="s">
        <v>329</v>
      </c>
      <c r="C158" s="84" t="e">
        <f>'Райбюд. '!#REF!</f>
        <v>#REF!</v>
      </c>
      <c r="D158" s="84" t="e">
        <f>'Райбюд. '!#REF!</f>
        <v>#REF!</v>
      </c>
      <c r="E158" s="84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26.25" hidden="1">
      <c r="A159" s="75" t="s">
        <v>174</v>
      </c>
      <c r="B159" s="17" t="s">
        <v>175</v>
      </c>
      <c r="C159" s="83" t="e">
        <f>C160</f>
        <v>#REF!</v>
      </c>
      <c r="D159" s="83" t="e">
        <f>D160</f>
        <v>#REF!</v>
      </c>
      <c r="E159" s="83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39" customHeight="1" hidden="1">
      <c r="A160" s="76" t="s">
        <v>176</v>
      </c>
      <c r="B160" s="18" t="s">
        <v>177</v>
      </c>
      <c r="C160" s="84" t="e">
        <f>'Райбюд. '!#REF!</f>
        <v>#REF!</v>
      </c>
      <c r="D160" s="84" t="e">
        <f>'Райбюд. '!#REF!</f>
        <v>#REF!</v>
      </c>
      <c r="E160" s="84" t="e">
        <f t="shared" si="1"/>
        <v>#REF!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47.25" customHeight="1">
      <c r="A161" s="101" t="s">
        <v>373</v>
      </c>
      <c r="B161" s="103" t="s">
        <v>375</v>
      </c>
      <c r="C161" s="83">
        <f>C162</f>
        <v>6303.7</v>
      </c>
      <c r="D161" s="83">
        <f>D162</f>
        <v>1307</v>
      </c>
      <c r="E161" s="83">
        <f t="shared" si="1"/>
        <v>20.733854720243666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41.25" customHeight="1">
      <c r="A162" s="102" t="s">
        <v>374</v>
      </c>
      <c r="B162" s="100" t="s">
        <v>376</v>
      </c>
      <c r="C162" s="84">
        <f>'Райбюд. '!C135</f>
        <v>6303.7</v>
      </c>
      <c r="D162" s="84">
        <f>'Райбюд. '!D135</f>
        <v>1307</v>
      </c>
      <c r="E162" s="84">
        <f t="shared" si="1"/>
        <v>20.733854720243666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24.75" customHeight="1" hidden="1">
      <c r="A163" s="135" t="s">
        <v>420</v>
      </c>
      <c r="B163" s="20" t="s">
        <v>421</v>
      </c>
      <c r="C163" s="83">
        <f>C164</f>
        <v>0</v>
      </c>
      <c r="D163" s="83">
        <f>D164</f>
        <v>0</v>
      </c>
      <c r="E163" s="83" t="e">
        <f t="shared" si="1"/>
        <v>#DIV/0!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6" hidden="1">
      <c r="A164" s="136" t="s">
        <v>422</v>
      </c>
      <c r="B164" s="19" t="s">
        <v>423</v>
      </c>
      <c r="C164" s="84">
        <f>'Райбюд. '!C137</f>
        <v>0</v>
      </c>
      <c r="D164" s="84">
        <f>'Райбюд. '!D137</f>
        <v>0</v>
      </c>
      <c r="E164" s="84" t="e">
        <f t="shared" si="1"/>
        <v>#DIV/0!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36" customHeight="1" hidden="1">
      <c r="A165" s="40" t="s">
        <v>310</v>
      </c>
      <c r="B165" s="45" t="s">
        <v>311</v>
      </c>
      <c r="C165" s="83">
        <f>C166</f>
        <v>0</v>
      </c>
      <c r="D165" s="83">
        <f>D166</f>
        <v>0</v>
      </c>
      <c r="E165" s="83" t="e">
        <f t="shared" si="1"/>
        <v>#DIV/0!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39" customHeight="1" hidden="1">
      <c r="A166" s="41" t="s">
        <v>312</v>
      </c>
      <c r="B166" s="46" t="s">
        <v>313</v>
      </c>
      <c r="C166" s="84">
        <f>'Свод с.п.'!C70</f>
        <v>0</v>
      </c>
      <c r="D166" s="84">
        <f>'Свод с.п.'!D70</f>
        <v>0</v>
      </c>
      <c r="E166" s="84" t="e">
        <f t="shared" si="1"/>
        <v>#DIV/0!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7" customHeight="1" hidden="1">
      <c r="A167" s="40" t="s">
        <v>213</v>
      </c>
      <c r="B167" s="45" t="s">
        <v>149</v>
      </c>
      <c r="C167" s="83">
        <f>C168</f>
        <v>0</v>
      </c>
      <c r="D167" s="83">
        <f>D168</f>
        <v>0</v>
      </c>
      <c r="E167" s="83" t="e">
        <f t="shared" si="1"/>
        <v>#DIV/0!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27" customHeight="1" hidden="1">
      <c r="A168" s="39" t="s">
        <v>309</v>
      </c>
      <c r="B168" s="46" t="s">
        <v>214</v>
      </c>
      <c r="C168" s="84">
        <f>'Свод с.п.'!C72</f>
        <v>0</v>
      </c>
      <c r="D168" s="84">
        <f>'Свод с.п.'!D72</f>
        <v>0</v>
      </c>
      <c r="E168" s="84" t="e">
        <f t="shared" si="1"/>
        <v>#DIV/0!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26.25">
      <c r="A169" s="75" t="s">
        <v>178</v>
      </c>
      <c r="B169" s="17" t="s">
        <v>179</v>
      </c>
      <c r="C169" s="83">
        <f>C170+C171</f>
        <v>24491.5</v>
      </c>
      <c r="D169" s="83">
        <f>D170+D171</f>
        <v>1999.9</v>
      </c>
      <c r="E169" s="83">
        <f t="shared" si="1"/>
        <v>8.165690137394607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36">
      <c r="A170" s="95" t="s">
        <v>445</v>
      </c>
      <c r="B170" s="18" t="s">
        <v>180</v>
      </c>
      <c r="C170" s="84">
        <f>'Райбюд. '!C139</f>
        <v>1999.9</v>
      </c>
      <c r="D170" s="84">
        <f>'Райбюд. '!D139</f>
        <v>1999.9</v>
      </c>
      <c r="E170" s="84">
        <f t="shared" si="1"/>
        <v>100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36" customHeight="1">
      <c r="A171" s="134" t="s">
        <v>479</v>
      </c>
      <c r="B171" s="18" t="s">
        <v>180</v>
      </c>
      <c r="C171" s="84">
        <f>'Райбюд. '!C140</f>
        <v>22491.6</v>
      </c>
      <c r="D171" s="84">
        <f>'Райбюд. '!D140</f>
        <v>0</v>
      </c>
      <c r="E171" s="84">
        <v>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1.5" customHeight="1" hidden="1">
      <c r="A172" s="121" t="s">
        <v>213</v>
      </c>
      <c r="B172" s="45" t="s">
        <v>149</v>
      </c>
      <c r="C172" s="83">
        <f>C173+C174+C175+C176</f>
        <v>0</v>
      </c>
      <c r="D172" s="83">
        <f>D173+D174+D175+D176</f>
        <v>0</v>
      </c>
      <c r="E172" s="83" t="e">
        <f t="shared" si="1"/>
        <v>#DIV/0!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30" hidden="1">
      <c r="A173" s="111" t="s">
        <v>309</v>
      </c>
      <c r="B173" s="46" t="s">
        <v>214</v>
      </c>
      <c r="C173" s="84">
        <f>'Свод с.п.'!C72</f>
        <v>0</v>
      </c>
      <c r="D173" s="84">
        <f>'Свод с.п.'!D72</f>
        <v>0</v>
      </c>
      <c r="E173" s="84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15.75" hidden="1">
      <c r="A174" s="76"/>
      <c r="B174" s="18"/>
      <c r="C174" s="84"/>
      <c r="D174" s="84"/>
      <c r="E174" s="84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15.75" hidden="1">
      <c r="A175" s="76"/>
      <c r="B175" s="18"/>
      <c r="C175" s="84"/>
      <c r="D175" s="84"/>
      <c r="E175" s="84" t="e">
        <f t="shared" si="1"/>
        <v>#DIV/0!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37.5" customHeight="1" hidden="1">
      <c r="A176" s="76"/>
      <c r="B176" s="18"/>
      <c r="C176" s="84"/>
      <c r="D176" s="84"/>
      <c r="E176" s="84" t="e">
        <f t="shared" si="1"/>
        <v>#DIV/0!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15.75">
      <c r="A177" s="75" t="s">
        <v>73</v>
      </c>
      <c r="B177" s="17" t="s">
        <v>159</v>
      </c>
      <c r="C177" s="83">
        <f>C178+C179+C180+C181+C182+C183+C184+C185+C186+C187+C189+C188</f>
        <v>47365.5</v>
      </c>
      <c r="D177" s="83">
        <f>D178+D179+D180+D181+D182+D183+D184+D185+D186+D187+D189+D188</f>
        <v>18131.3</v>
      </c>
      <c r="E177" s="83">
        <f t="shared" si="1"/>
        <v>38.27954946110565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">
      <c r="A178" s="137" t="s">
        <v>424</v>
      </c>
      <c r="B178" s="18" t="s">
        <v>155</v>
      </c>
      <c r="C178" s="84">
        <f>'Райбюд. '!C142</f>
        <v>27043</v>
      </c>
      <c r="D178" s="84">
        <f>'Райбюд. '!D142</f>
        <v>17829.5</v>
      </c>
      <c r="E178" s="84">
        <f t="shared" si="1"/>
        <v>65.93018526051104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2" t="s">
        <v>425</v>
      </c>
      <c r="B179" s="18" t="s">
        <v>155</v>
      </c>
      <c r="C179" s="84">
        <f>'Райбюд. '!C143</f>
        <v>1177.4</v>
      </c>
      <c r="D179" s="84">
        <f>'Райбюд. '!D143</f>
        <v>0</v>
      </c>
      <c r="E179" s="84">
        <f t="shared" si="1"/>
        <v>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24.75">
      <c r="A180" s="132" t="s">
        <v>426</v>
      </c>
      <c r="B180" s="18" t="s">
        <v>155</v>
      </c>
      <c r="C180" s="84">
        <f>'Райбюд. '!C144</f>
        <v>4511.3</v>
      </c>
      <c r="D180" s="84">
        <f>'Райбюд. '!D144</f>
        <v>0</v>
      </c>
      <c r="E180" s="84">
        <f t="shared" si="1"/>
        <v>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24.75">
      <c r="A181" s="132" t="s">
        <v>480</v>
      </c>
      <c r="B181" s="18" t="s">
        <v>155</v>
      </c>
      <c r="C181" s="84">
        <f>'Райбюд. '!C145</f>
        <v>3350</v>
      </c>
      <c r="D181" s="84">
        <f>'Райбюд. '!D145</f>
        <v>0</v>
      </c>
      <c r="E181" s="84">
        <f t="shared" si="1"/>
        <v>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36.75" customHeight="1">
      <c r="A182" s="137" t="s">
        <v>427</v>
      </c>
      <c r="B182" s="18" t="s">
        <v>155</v>
      </c>
      <c r="C182" s="84">
        <f>'Райбюд. '!C146</f>
        <v>1071.5</v>
      </c>
      <c r="D182" s="84">
        <f>'Райбюд. '!D146</f>
        <v>0</v>
      </c>
      <c r="E182" s="84">
        <f t="shared" si="1"/>
        <v>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2" t="s">
        <v>399</v>
      </c>
      <c r="B183" s="18" t="s">
        <v>155</v>
      </c>
      <c r="C183" s="84">
        <f>'Райбюд. '!C147</f>
        <v>5000</v>
      </c>
      <c r="D183" s="84">
        <f>'Райбюд. '!D147</f>
        <v>0</v>
      </c>
      <c r="E183" s="84">
        <f t="shared" si="1"/>
        <v>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60.75">
      <c r="A184" s="132" t="s">
        <v>428</v>
      </c>
      <c r="B184" s="18" t="s">
        <v>155</v>
      </c>
      <c r="C184" s="84">
        <f>'Райбюд. '!C148</f>
        <v>1000</v>
      </c>
      <c r="D184" s="84">
        <f>'Райбюд. '!D148</f>
        <v>301.8</v>
      </c>
      <c r="E184" s="84">
        <f t="shared" si="1"/>
        <v>30.18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48.75">
      <c r="A185" s="132" t="s">
        <v>429</v>
      </c>
      <c r="B185" s="18" t="s">
        <v>155</v>
      </c>
      <c r="C185" s="84">
        <f>'Райбюд. '!C149</f>
        <v>1000</v>
      </c>
      <c r="D185" s="84">
        <f>'Райбюд. '!D149</f>
        <v>0</v>
      </c>
      <c r="E185" s="84">
        <f t="shared" si="1"/>
        <v>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36.75" hidden="1">
      <c r="A186" s="132" t="s">
        <v>430</v>
      </c>
      <c r="B186" s="91" t="s">
        <v>155</v>
      </c>
      <c r="C186" s="84">
        <f>'Райбюд. '!C150</f>
        <v>0</v>
      </c>
      <c r="D186" s="84">
        <f>'Райбюд. '!D150</f>
        <v>0</v>
      </c>
      <c r="E186" s="84" t="e">
        <f t="shared" si="1"/>
        <v>#DIV/0!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36.75">
      <c r="A187" s="132" t="s">
        <v>95</v>
      </c>
      <c r="B187" s="91" t="s">
        <v>155</v>
      </c>
      <c r="C187" s="84">
        <f>'Райбюд. '!C151</f>
        <v>2272.3</v>
      </c>
      <c r="D187" s="84">
        <f>'Райбюд. '!D151</f>
        <v>0</v>
      </c>
      <c r="E187" s="84">
        <f t="shared" si="1"/>
        <v>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48.75">
      <c r="A188" s="132" t="s">
        <v>431</v>
      </c>
      <c r="B188" s="91" t="s">
        <v>155</v>
      </c>
      <c r="C188" s="84">
        <f>'Райбюд. '!C152</f>
        <v>940</v>
      </c>
      <c r="D188" s="84">
        <f>'Райбюд. '!D152</f>
        <v>0</v>
      </c>
      <c r="E188" s="84">
        <f t="shared" si="1"/>
        <v>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24.75" hidden="1">
      <c r="A189" s="39" t="s">
        <v>440</v>
      </c>
      <c r="B189" s="46" t="s">
        <v>385</v>
      </c>
      <c r="C189" s="84">
        <f>'Свод с.п.'!C74</f>
        <v>0</v>
      </c>
      <c r="D189" s="84">
        <f>'Свод с.п.'!D74</f>
        <v>0</v>
      </c>
      <c r="E189" s="84" t="e">
        <f aca="true" t="shared" si="2" ref="E189:E247">D189/C189*100</f>
        <v>#DIV/0!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26.25">
      <c r="A190" s="75" t="s">
        <v>85</v>
      </c>
      <c r="B190" s="27" t="s">
        <v>148</v>
      </c>
      <c r="C190" s="83">
        <f>C191+C193+C212+C215+C219+C221+C223+C217</f>
        <v>216696.80000000002</v>
      </c>
      <c r="D190" s="83">
        <f>D191+D193+D212+D215+D219+D221+D223+D217</f>
        <v>48161.299999999996</v>
      </c>
      <c r="E190" s="83">
        <f t="shared" si="2"/>
        <v>22.22520129508142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39">
      <c r="A191" s="75" t="s">
        <v>181</v>
      </c>
      <c r="B191" s="27" t="s">
        <v>182</v>
      </c>
      <c r="C191" s="83">
        <f>C192</f>
        <v>11123.9</v>
      </c>
      <c r="D191" s="83">
        <f>D192</f>
        <v>4621.2</v>
      </c>
      <c r="E191" s="83">
        <f t="shared" si="2"/>
        <v>41.54298402538678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90">
      <c r="A192" s="76" t="s">
        <v>183</v>
      </c>
      <c r="B192" s="25" t="s">
        <v>157</v>
      </c>
      <c r="C192" s="84">
        <f>'Райбюд. '!C155</f>
        <v>11123.9</v>
      </c>
      <c r="D192" s="84">
        <f>'Райбюд. '!D155</f>
        <v>4621.2</v>
      </c>
      <c r="E192" s="84">
        <f t="shared" si="2"/>
        <v>41.54298402538678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26.25">
      <c r="A193" s="75" t="s">
        <v>92</v>
      </c>
      <c r="B193" s="27" t="s">
        <v>184</v>
      </c>
      <c r="C193" s="83">
        <f>C194+C196+C197+C198+C199+C200+C201+C202+C203+C204+C205+C206+C209+C211+C195+C210+C207+C208</f>
        <v>195015.90000000002</v>
      </c>
      <c r="D193" s="83">
        <f>D194+D196+D197+D198+D199+D200+D201+D202+D203+D204+D205+D206+D209+D211+D195+D210+D207+D208</f>
        <v>41223.9</v>
      </c>
      <c r="E193" s="83">
        <f t="shared" si="2"/>
        <v>21.13873791829281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39">
      <c r="A194" s="142" t="s">
        <v>123</v>
      </c>
      <c r="B194" s="25" t="s">
        <v>138</v>
      </c>
      <c r="C194" s="84">
        <f>'Райбюд. '!C157</f>
        <v>16166.1</v>
      </c>
      <c r="D194" s="84">
        <f>'Райбюд. '!D157</f>
        <v>3631</v>
      </c>
      <c r="E194" s="84">
        <f t="shared" si="2"/>
        <v>22.46058109253314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51.75">
      <c r="A195" s="142" t="s">
        <v>124</v>
      </c>
      <c r="B195" s="25" t="s">
        <v>138</v>
      </c>
      <c r="C195" s="84">
        <f>'Райбюд. '!C158</f>
        <v>157087.2</v>
      </c>
      <c r="D195" s="84">
        <f>'Райбюд. '!D158</f>
        <v>32834.5</v>
      </c>
      <c r="E195" s="84">
        <f t="shared" si="2"/>
        <v>20.90208495663555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39">
      <c r="A196" s="142" t="s">
        <v>432</v>
      </c>
      <c r="B196" s="25" t="s">
        <v>138</v>
      </c>
      <c r="C196" s="84">
        <f>'Райбюд. '!C159</f>
        <v>9176.3</v>
      </c>
      <c r="D196" s="84">
        <f>'Райбюд. '!D159</f>
        <v>1948</v>
      </c>
      <c r="E196" s="84">
        <f t="shared" si="2"/>
        <v>21.228599762431482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38.25">
      <c r="A197" s="143" t="s">
        <v>93</v>
      </c>
      <c r="B197" s="25" t="s">
        <v>138</v>
      </c>
      <c r="C197" s="84">
        <f>'Райбюд. '!C160</f>
        <v>5208.8</v>
      </c>
      <c r="D197" s="84">
        <f>'Райбюд. '!D160</f>
        <v>1440</v>
      </c>
      <c r="E197" s="84">
        <f t="shared" si="2"/>
        <v>27.64552296114268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51.75">
      <c r="A198" s="142" t="s">
        <v>137</v>
      </c>
      <c r="B198" s="25" t="s">
        <v>138</v>
      </c>
      <c r="C198" s="84">
        <f>'Райбюд. '!C161</f>
        <v>120.6</v>
      </c>
      <c r="D198" s="84">
        <f>'Райбюд. '!D161</f>
        <v>56.5</v>
      </c>
      <c r="E198" s="84">
        <f t="shared" si="2"/>
        <v>46.84908789386402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77.25">
      <c r="A199" s="144" t="s">
        <v>185</v>
      </c>
      <c r="B199" s="25" t="s">
        <v>138</v>
      </c>
      <c r="C199" s="84">
        <f>'Райбюд. '!C162</f>
        <v>973.5</v>
      </c>
      <c r="D199" s="84">
        <f>'Райбюд. '!D162</f>
        <v>113</v>
      </c>
      <c r="E199" s="84">
        <f t="shared" si="2"/>
        <v>11.607601438109914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64.5">
      <c r="A200" s="144" t="s">
        <v>433</v>
      </c>
      <c r="B200" s="25" t="s">
        <v>138</v>
      </c>
      <c r="C200" s="84">
        <f>'Райбюд. '!C163</f>
        <v>58</v>
      </c>
      <c r="D200" s="84">
        <f>'Райбюд. '!D163</f>
        <v>4.8</v>
      </c>
      <c r="E200" s="84">
        <f t="shared" si="2"/>
        <v>8.275862068965518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64.5">
      <c r="A201" s="144" t="s">
        <v>139</v>
      </c>
      <c r="B201" s="25" t="s">
        <v>138</v>
      </c>
      <c r="C201" s="84">
        <f>'Райбюд. '!C164</f>
        <v>3484.8</v>
      </c>
      <c r="D201" s="84">
        <f>'Райбюд. '!D164</f>
        <v>505</v>
      </c>
      <c r="E201" s="84">
        <f t="shared" si="2"/>
        <v>14.491505968778695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38.25">
      <c r="A202" s="145" t="s">
        <v>434</v>
      </c>
      <c r="B202" s="25" t="s">
        <v>138</v>
      </c>
      <c r="C202" s="84">
        <f>'Райбюд. '!C165</f>
        <v>351.3</v>
      </c>
      <c r="D202" s="84">
        <f>'Райбюд. '!D165</f>
        <v>87.8</v>
      </c>
      <c r="E202" s="84">
        <f t="shared" si="2"/>
        <v>24.99288357529177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38.25">
      <c r="A203" s="146" t="s">
        <v>187</v>
      </c>
      <c r="B203" s="25" t="s">
        <v>186</v>
      </c>
      <c r="C203" s="84">
        <f>'Райбюд. '!C166</f>
        <v>332.4</v>
      </c>
      <c r="D203" s="84">
        <f>'Райбюд. '!D166</f>
        <v>83.1</v>
      </c>
      <c r="E203" s="84">
        <f t="shared" si="2"/>
        <v>25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.75">
      <c r="A204" s="144" t="s">
        <v>435</v>
      </c>
      <c r="B204" s="25" t="s">
        <v>186</v>
      </c>
      <c r="C204" s="84">
        <f>'Райбюд. '!C167</f>
        <v>464</v>
      </c>
      <c r="D204" s="84">
        <f>'Райбюд. '!D167</f>
        <v>116</v>
      </c>
      <c r="E204" s="84">
        <f t="shared" si="2"/>
        <v>25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51.75">
      <c r="A205" s="144" t="s">
        <v>436</v>
      </c>
      <c r="B205" s="25" t="s">
        <v>138</v>
      </c>
      <c r="C205" s="84">
        <f>'Райбюд. '!C168</f>
        <v>143.5</v>
      </c>
      <c r="D205" s="84">
        <f>'Райбюд. '!D168</f>
        <v>143.5</v>
      </c>
      <c r="E205" s="84">
        <f t="shared" si="2"/>
        <v>100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25.5">
      <c r="A206" s="143" t="s">
        <v>437</v>
      </c>
      <c r="B206" s="25" t="s">
        <v>188</v>
      </c>
      <c r="C206" s="84">
        <f>'Райбюд. '!C169</f>
        <v>746.4</v>
      </c>
      <c r="D206" s="84">
        <f>'Райбюд. '!D169</f>
        <v>248.8</v>
      </c>
      <c r="E206" s="84">
        <f t="shared" si="2"/>
        <v>33.333333333333336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48" customHeight="1">
      <c r="A207" s="230" t="s">
        <v>481</v>
      </c>
      <c r="B207" s="23" t="s">
        <v>138</v>
      </c>
      <c r="C207" s="84">
        <f>'Райбюд. '!C170</f>
        <v>10.5</v>
      </c>
      <c r="D207" s="84">
        <f>'Райбюд. '!D170</f>
        <v>0</v>
      </c>
      <c r="E207" s="84">
        <f t="shared" si="2"/>
        <v>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48">
      <c r="A208" s="231" t="s">
        <v>482</v>
      </c>
      <c r="B208" s="23" t="s">
        <v>138</v>
      </c>
      <c r="C208" s="84">
        <f>'Райбюд. '!C171</f>
        <v>15.5</v>
      </c>
      <c r="D208" s="84">
        <f>'Райбюд. '!D171</f>
        <v>0</v>
      </c>
      <c r="E208" s="84">
        <f t="shared" si="2"/>
        <v>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51">
      <c r="A209" s="143" t="s">
        <v>438</v>
      </c>
      <c r="B209" s="25" t="s">
        <v>138</v>
      </c>
      <c r="C209" s="84">
        <f>'Райбюд. '!C172</f>
        <v>299.3</v>
      </c>
      <c r="D209" s="84">
        <f>'Райбюд. '!D172</f>
        <v>0</v>
      </c>
      <c r="E209" s="84">
        <f t="shared" si="2"/>
        <v>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30">
      <c r="A210" s="122" t="s">
        <v>441</v>
      </c>
      <c r="B210" s="46" t="s">
        <v>145</v>
      </c>
      <c r="C210" s="85">
        <f>'Свод с.п.'!C77</f>
        <v>330</v>
      </c>
      <c r="D210" s="84">
        <f>'Свод с.п.'!D77</f>
        <v>0</v>
      </c>
      <c r="E210" s="84">
        <f t="shared" si="2"/>
        <v>0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9">
      <c r="A211" s="147" t="s">
        <v>216</v>
      </c>
      <c r="B211" s="46" t="s">
        <v>145</v>
      </c>
      <c r="C211" s="85">
        <f>'Свод с.п.'!C78</f>
        <v>47.7</v>
      </c>
      <c r="D211" s="85">
        <f>'Свод с.п.'!D78</f>
        <v>11.9</v>
      </c>
      <c r="E211" s="84">
        <f t="shared" si="2"/>
        <v>24.947589098532493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38.25">
      <c r="A212" s="78" t="s">
        <v>189</v>
      </c>
      <c r="B212" s="31" t="s">
        <v>190</v>
      </c>
      <c r="C212" s="83">
        <f>C213+C214</f>
        <v>6800.6</v>
      </c>
      <c r="D212" s="83">
        <f>D213+D214</f>
        <v>1794.1999999999998</v>
      </c>
      <c r="E212" s="83">
        <f t="shared" si="2"/>
        <v>26.382966208863916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15.75">
      <c r="A213" s="76" t="s">
        <v>191</v>
      </c>
      <c r="B213" s="25" t="s">
        <v>158</v>
      </c>
      <c r="C213" s="84">
        <f>'Райбюд. '!C174</f>
        <v>5407.7</v>
      </c>
      <c r="D213" s="84">
        <f>'Райбюд. '!D174</f>
        <v>1423.1</v>
      </c>
      <c r="E213" s="84">
        <f t="shared" si="2"/>
        <v>26.316178782107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3.75" customHeight="1">
      <c r="A214" s="76" t="s">
        <v>192</v>
      </c>
      <c r="B214" s="25" t="s">
        <v>158</v>
      </c>
      <c r="C214" s="84">
        <f>'Райбюд. '!C175</f>
        <v>1392.9</v>
      </c>
      <c r="D214" s="84">
        <f>'Райбюд. '!D175</f>
        <v>371.1</v>
      </c>
      <c r="E214" s="84">
        <f t="shared" si="2"/>
        <v>26.64225716131811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51.75">
      <c r="A215" s="79" t="s">
        <v>193</v>
      </c>
      <c r="B215" s="31" t="s">
        <v>194</v>
      </c>
      <c r="C215" s="83">
        <f>C216</f>
        <v>864.8</v>
      </c>
      <c r="D215" s="83">
        <f>D216</f>
        <v>20</v>
      </c>
      <c r="E215" s="83">
        <f t="shared" si="2"/>
        <v>2.3126734505087883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38.25">
      <c r="A216" s="77" t="s">
        <v>140</v>
      </c>
      <c r="B216" s="25" t="s">
        <v>156</v>
      </c>
      <c r="C216" s="84">
        <f>'Райбюд. '!C177</f>
        <v>864.8</v>
      </c>
      <c r="D216" s="84">
        <f>'Райбюд. '!D177</f>
        <v>20</v>
      </c>
      <c r="E216" s="84">
        <f t="shared" si="2"/>
        <v>2.3126734505087883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36" hidden="1">
      <c r="A217" s="36" t="s">
        <v>400</v>
      </c>
      <c r="B217" s="31" t="s">
        <v>401</v>
      </c>
      <c r="C217" s="83">
        <f>C218</f>
        <v>0</v>
      </c>
      <c r="D217" s="83">
        <f>D218</f>
        <v>0</v>
      </c>
      <c r="E217" s="83" t="e">
        <f t="shared" si="2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36" hidden="1">
      <c r="A218" s="35" t="s">
        <v>403</v>
      </c>
      <c r="B218" s="25" t="s">
        <v>402</v>
      </c>
      <c r="C218" s="84">
        <f>'Райбюд. '!C179</f>
        <v>0</v>
      </c>
      <c r="D218" s="84">
        <f>'Райбюд. '!D179</f>
        <v>0</v>
      </c>
      <c r="E218" s="84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4.75">
      <c r="A219" s="40" t="s">
        <v>217</v>
      </c>
      <c r="B219" s="45" t="s">
        <v>147</v>
      </c>
      <c r="C219" s="83">
        <f>C220</f>
        <v>1713.2</v>
      </c>
      <c r="D219" s="83">
        <f>D220</f>
        <v>264.1</v>
      </c>
      <c r="E219" s="83">
        <f t="shared" si="2"/>
        <v>15.415596544478172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4.75">
      <c r="A220" s="41" t="s">
        <v>117</v>
      </c>
      <c r="B220" s="46" t="s">
        <v>220</v>
      </c>
      <c r="C220" s="84">
        <f>'Свод с.п.'!C80</f>
        <v>1713.2</v>
      </c>
      <c r="D220" s="84">
        <f>'Свод с.п.'!D80</f>
        <v>264.1</v>
      </c>
      <c r="E220" s="84">
        <f t="shared" si="2"/>
        <v>15.415596544478172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25.5" hidden="1">
      <c r="A221" s="80" t="s">
        <v>195</v>
      </c>
      <c r="B221" s="31" t="s">
        <v>196</v>
      </c>
      <c r="C221" s="83">
        <f>C222</f>
        <v>0</v>
      </c>
      <c r="D221" s="83">
        <f>D222</f>
        <v>0</v>
      </c>
      <c r="E221" s="83" t="e">
        <f t="shared" si="2"/>
        <v>#DIV/0!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25.5" hidden="1">
      <c r="A222" s="77" t="s">
        <v>197</v>
      </c>
      <c r="B222" s="25" t="s">
        <v>198</v>
      </c>
      <c r="C222" s="84">
        <f>'Райбюд. '!C181</f>
        <v>0</v>
      </c>
      <c r="D222" s="84">
        <f>'Райбюд. '!D181</f>
        <v>0</v>
      </c>
      <c r="E222" s="84" t="e">
        <f t="shared" si="2"/>
        <v>#DIV/0!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25.5">
      <c r="A223" s="80" t="s">
        <v>199</v>
      </c>
      <c r="B223" s="31" t="s">
        <v>200</v>
      </c>
      <c r="C223" s="83">
        <f>C224</f>
        <v>1178.4</v>
      </c>
      <c r="D223" s="83">
        <f>D224</f>
        <v>237.9</v>
      </c>
      <c r="E223" s="83">
        <f t="shared" si="2"/>
        <v>20.188391038696537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9">
      <c r="A224" s="76" t="s">
        <v>201</v>
      </c>
      <c r="B224" s="18" t="s">
        <v>203</v>
      </c>
      <c r="C224" s="84">
        <f>'Райбюд. '!C183</f>
        <v>1178.4</v>
      </c>
      <c r="D224" s="84">
        <f>'Райбюд. '!D183</f>
        <v>237.9</v>
      </c>
      <c r="E224" s="84">
        <f t="shared" si="2"/>
        <v>20.188391038696537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15.75">
      <c r="A225" s="33" t="s">
        <v>0</v>
      </c>
      <c r="B225" s="17" t="s">
        <v>154</v>
      </c>
      <c r="C225" s="83">
        <f>C228+C234+C230</f>
        <v>17545.8</v>
      </c>
      <c r="D225" s="83">
        <f>D228+D234+D230</f>
        <v>4693.7</v>
      </c>
      <c r="E225" s="83">
        <f t="shared" si="2"/>
        <v>26.75113132487547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36.75" hidden="1">
      <c r="A226" s="133" t="s">
        <v>1</v>
      </c>
      <c r="B226" s="20" t="s">
        <v>144</v>
      </c>
      <c r="C226" s="83">
        <f>C227</f>
        <v>0</v>
      </c>
      <c r="D226" s="83">
        <f>D227</f>
        <v>0</v>
      </c>
      <c r="E226" s="83" t="e">
        <f t="shared" si="2"/>
        <v>#DIV/0!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48.75" hidden="1">
      <c r="A227" s="132" t="s">
        <v>202</v>
      </c>
      <c r="B227" s="19" t="s">
        <v>160</v>
      </c>
      <c r="C227" s="84"/>
      <c r="D227" s="84"/>
      <c r="E227" s="84" t="e">
        <f t="shared" si="2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36">
      <c r="A228" s="93" t="s">
        <v>349</v>
      </c>
      <c r="B228" s="17" t="s">
        <v>350</v>
      </c>
      <c r="C228" s="83">
        <f>C229</f>
        <v>13487.4</v>
      </c>
      <c r="D228" s="83">
        <f>D229</f>
        <v>3691.2</v>
      </c>
      <c r="E228" s="83">
        <f t="shared" si="2"/>
        <v>27.367765469994215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48">
      <c r="A229" s="94" t="s">
        <v>351</v>
      </c>
      <c r="B229" s="18" t="s">
        <v>352</v>
      </c>
      <c r="C229" s="84">
        <f>'Райбюд. '!C188</f>
        <v>13487.4</v>
      </c>
      <c r="D229" s="84">
        <f>'Райбюд. '!D188</f>
        <v>3691.2</v>
      </c>
      <c r="E229" s="84">
        <f t="shared" si="2"/>
        <v>27.367765469994215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64.5">
      <c r="A230" s="57" t="s">
        <v>457</v>
      </c>
      <c r="B230" s="227" t="s">
        <v>458</v>
      </c>
      <c r="C230" s="107">
        <f>C231</f>
        <v>3726.4</v>
      </c>
      <c r="D230" s="83">
        <f>D231</f>
        <v>921.4</v>
      </c>
      <c r="E230" s="83">
        <f t="shared" si="2"/>
        <v>24.72627737226277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51.75">
      <c r="A231" s="48" t="s">
        <v>457</v>
      </c>
      <c r="B231" s="228" t="s">
        <v>458</v>
      </c>
      <c r="C231" s="84">
        <f>'Райбюд. '!C190</f>
        <v>3726.4</v>
      </c>
      <c r="D231" s="84">
        <f>'Райбюд. '!D190</f>
        <v>921.4</v>
      </c>
      <c r="E231" s="84">
        <f t="shared" si="2"/>
        <v>24.72627737226277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 hidden="1">
      <c r="A232" s="93" t="s">
        <v>387</v>
      </c>
      <c r="B232" s="17" t="s">
        <v>389</v>
      </c>
      <c r="C232" s="83">
        <f>C233</f>
        <v>0</v>
      </c>
      <c r="D232" s="83">
        <f>D233</f>
        <v>0</v>
      </c>
      <c r="E232" s="83" t="e">
        <f t="shared" si="2"/>
        <v>#DIV/0!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24" hidden="1">
      <c r="A233" s="94" t="s">
        <v>388</v>
      </c>
      <c r="B233" s="18" t="s">
        <v>390</v>
      </c>
      <c r="C233" s="84">
        <f>'Райбюд. '!C192</f>
        <v>0</v>
      </c>
      <c r="D233" s="84">
        <f>'Райбюд. '!D192</f>
        <v>0</v>
      </c>
      <c r="E233" s="84" t="e">
        <f t="shared" si="2"/>
        <v>#DIV/0!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15.75">
      <c r="A234" s="96" t="s">
        <v>316</v>
      </c>
      <c r="B234" s="17" t="s">
        <v>353</v>
      </c>
      <c r="C234" s="83">
        <f>C235+C236</f>
        <v>332</v>
      </c>
      <c r="D234" s="83">
        <f>D235+D236</f>
        <v>81.1</v>
      </c>
      <c r="E234" s="83">
        <f t="shared" si="2"/>
        <v>24.427710843373493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24">
      <c r="A235" s="94" t="s">
        <v>439</v>
      </c>
      <c r="B235" s="18" t="s">
        <v>354</v>
      </c>
      <c r="C235" s="84">
        <f>'Райбюд. '!C194</f>
        <v>153</v>
      </c>
      <c r="D235" s="84">
        <f>'Райбюд. '!D194</f>
        <v>44.4</v>
      </c>
      <c r="E235" s="84">
        <f t="shared" si="2"/>
        <v>29.01960784313725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24">
      <c r="A236" s="134" t="s">
        <v>444</v>
      </c>
      <c r="B236" s="19" t="s">
        <v>354</v>
      </c>
      <c r="C236" s="84">
        <f>'Райбюд. '!C199</f>
        <v>179</v>
      </c>
      <c r="D236" s="84">
        <f>'Райбюд. '!D199</f>
        <v>36.7</v>
      </c>
      <c r="E236" s="84">
        <f t="shared" si="2"/>
        <v>20.502793296089386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15.75">
      <c r="A237" s="75" t="s">
        <v>272</v>
      </c>
      <c r="B237" s="17" t="s">
        <v>275</v>
      </c>
      <c r="C237" s="83">
        <f>C238+C240</f>
        <v>474</v>
      </c>
      <c r="D237" s="83">
        <f>D238+D240</f>
        <v>94</v>
      </c>
      <c r="E237" s="83">
        <f t="shared" si="2"/>
        <v>19.831223628691983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26.25">
      <c r="A238" s="75" t="s">
        <v>273</v>
      </c>
      <c r="B238" s="17" t="s">
        <v>276</v>
      </c>
      <c r="C238" s="83">
        <f>C239</f>
        <v>380</v>
      </c>
      <c r="D238" s="83">
        <f>D239</f>
        <v>0</v>
      </c>
      <c r="E238" s="83">
        <f t="shared" si="2"/>
        <v>0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39">
      <c r="A239" s="76" t="s">
        <v>274</v>
      </c>
      <c r="B239" s="18" t="s">
        <v>477</v>
      </c>
      <c r="C239" s="84">
        <f>'Райбюд. '!C201</f>
        <v>380</v>
      </c>
      <c r="D239" s="84">
        <f>'Райбюд. '!D201</f>
        <v>0</v>
      </c>
      <c r="E239" s="84">
        <f t="shared" si="2"/>
        <v>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15.75">
      <c r="A240" s="40" t="s">
        <v>362</v>
      </c>
      <c r="B240" s="45" t="s">
        <v>361</v>
      </c>
      <c r="C240" s="83">
        <f>C241</f>
        <v>94</v>
      </c>
      <c r="D240" s="83">
        <f>D241</f>
        <v>94</v>
      </c>
      <c r="E240" s="83">
        <f t="shared" si="2"/>
        <v>100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24.75">
      <c r="A241" s="10" t="s">
        <v>478</v>
      </c>
      <c r="B241" s="46" t="s">
        <v>475</v>
      </c>
      <c r="C241" s="84">
        <f>'Свод с.п.'!C87</f>
        <v>94</v>
      </c>
      <c r="D241" s="84">
        <f>'Свод с.п.'!D87</f>
        <v>94</v>
      </c>
      <c r="E241" s="84">
        <f t="shared" si="2"/>
        <v>100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24" hidden="1">
      <c r="A242" s="182" t="s">
        <v>452</v>
      </c>
      <c r="B242" s="20" t="s">
        <v>450</v>
      </c>
      <c r="C242" s="83">
        <f>C243+C244</f>
        <v>0</v>
      </c>
      <c r="D242" s="83">
        <f>D243+D244</f>
        <v>0</v>
      </c>
      <c r="E242" s="83">
        <v>0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24" hidden="1">
      <c r="A243" s="134" t="s">
        <v>453</v>
      </c>
      <c r="B243" s="19" t="s">
        <v>451</v>
      </c>
      <c r="C243" s="84">
        <f>'Райбюд. '!C203</f>
        <v>0</v>
      </c>
      <c r="D243" s="84">
        <f>'Райбюд. '!D203</f>
        <v>0</v>
      </c>
      <c r="E243" s="84">
        <v>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26.25" hidden="1">
      <c r="A244" s="48" t="s">
        <v>460</v>
      </c>
      <c r="B244" s="228" t="s">
        <v>461</v>
      </c>
      <c r="C244" s="84">
        <f>'Райбюд. '!C204</f>
        <v>0</v>
      </c>
      <c r="D244" s="84">
        <f>'Райбюд. '!D204</f>
        <v>0</v>
      </c>
      <c r="E244" s="84">
        <v>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26.25" hidden="1">
      <c r="A245" s="57" t="s">
        <v>406</v>
      </c>
      <c r="B245" s="92" t="s">
        <v>408</v>
      </c>
      <c r="C245" s="83">
        <f>C246</f>
        <v>0</v>
      </c>
      <c r="D245" s="83">
        <f>D246</f>
        <v>0</v>
      </c>
      <c r="E245" s="83">
        <v>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39" hidden="1">
      <c r="A246" s="48" t="s">
        <v>407</v>
      </c>
      <c r="B246" s="18" t="s">
        <v>409</v>
      </c>
      <c r="C246" s="84">
        <f>'Райбюд. '!C206</f>
        <v>0</v>
      </c>
      <c r="D246" s="84">
        <f>'Райбюд. '!D206</f>
        <v>0</v>
      </c>
      <c r="E246" s="84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15.75">
      <c r="A247" s="74" t="s">
        <v>3</v>
      </c>
      <c r="B247" s="28"/>
      <c r="C247" s="107">
        <f>C11+C141</f>
        <v>608334.3999999999</v>
      </c>
      <c r="D247" s="83">
        <f>D11+D141</f>
        <v>118299.9</v>
      </c>
      <c r="E247" s="83">
        <f t="shared" si="2"/>
        <v>19.446524806093493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12.75">
      <c r="A248" s="1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12.75">
      <c r="A249" s="1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12.75">
      <c r="A250" s="1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12.75">
      <c r="A251" s="1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12.75">
      <c r="A252" s="1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12.75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2.75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5" ht="12.75">
      <c r="A258" s="16"/>
      <c r="B258" s="8"/>
      <c r="C258" s="8"/>
      <c r="D258" s="8"/>
      <c r="E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6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tabSelected="1" zoomScaleSheetLayoutView="80" workbookViewId="0" topLeftCell="A1">
      <selection activeCell="I16" sqref="I16"/>
    </sheetView>
  </sheetViews>
  <sheetFormatPr defaultColWidth="9.00390625" defaultRowHeight="12.75"/>
  <cols>
    <col min="1" max="1" width="50.00390625" style="215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48"/>
      <c r="B1" s="235" t="s">
        <v>105</v>
      </c>
      <c r="C1" s="235"/>
      <c r="D1" s="235"/>
      <c r="E1" s="235"/>
    </row>
    <row r="2" spans="1:5" ht="15.75">
      <c r="A2" s="148"/>
      <c r="B2" s="149"/>
      <c r="C2" s="149"/>
      <c r="D2" s="235" t="s">
        <v>107</v>
      </c>
      <c r="E2" s="235"/>
    </row>
    <row r="3" spans="1:5" ht="15.75">
      <c r="A3" s="148"/>
      <c r="B3" s="235" t="s">
        <v>108</v>
      </c>
      <c r="C3" s="235"/>
      <c r="D3" s="235"/>
      <c r="E3" s="235"/>
    </row>
    <row r="4" spans="1:5" ht="15.75">
      <c r="A4" s="148"/>
      <c r="B4" s="235" t="s">
        <v>109</v>
      </c>
      <c r="C4" s="235"/>
      <c r="D4" s="235"/>
      <c r="E4" s="235"/>
    </row>
    <row r="5" spans="1:5" ht="14.25" customHeight="1">
      <c r="A5" s="148"/>
      <c r="B5" s="235" t="s">
        <v>489</v>
      </c>
      <c r="C5" s="235"/>
      <c r="D5" s="235"/>
      <c r="E5" s="235"/>
    </row>
    <row r="6" spans="1:6" ht="15.75" hidden="1">
      <c r="A6" s="239"/>
      <c r="B6" s="239"/>
      <c r="C6" s="239"/>
      <c r="D6" s="239"/>
      <c r="E6" s="239"/>
      <c r="F6" s="150"/>
    </row>
    <row r="7" spans="1:6" ht="15.75" customHeight="1">
      <c r="A7" s="236" t="s">
        <v>490</v>
      </c>
      <c r="B7" s="236"/>
      <c r="C7" s="236"/>
      <c r="D7" s="236"/>
      <c r="E7" s="236"/>
      <c r="F7" s="151"/>
    </row>
    <row r="8" spans="1:6" ht="15.75" customHeight="1">
      <c r="A8" s="239" t="s">
        <v>465</v>
      </c>
      <c r="B8" s="239"/>
      <c r="C8" s="239"/>
      <c r="D8" s="239"/>
      <c r="E8" s="239"/>
      <c r="F8" s="151"/>
    </row>
    <row r="9" spans="1:6" ht="15.75" customHeight="1">
      <c r="A9" s="152"/>
      <c r="B9" s="153"/>
      <c r="C9" s="153"/>
      <c r="D9" s="237" t="s">
        <v>23</v>
      </c>
      <c r="E9" s="238"/>
      <c r="F9" s="150"/>
    </row>
    <row r="10" spans="1:18" ht="45" customHeight="1">
      <c r="A10" s="154" t="s">
        <v>4</v>
      </c>
      <c r="B10" s="155" t="s">
        <v>5</v>
      </c>
      <c r="C10" s="156" t="s">
        <v>462</v>
      </c>
      <c r="D10" s="12" t="s">
        <v>463</v>
      </c>
      <c r="E10" s="156" t="s">
        <v>111</v>
      </c>
      <c r="G10" s="157"/>
      <c r="H10" s="157"/>
      <c r="I10" s="157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ht="12.75">
      <c r="A11" s="159">
        <v>1</v>
      </c>
      <c r="B11" s="159">
        <v>2</v>
      </c>
      <c r="C11" s="160">
        <v>3</v>
      </c>
      <c r="D11" s="160">
        <v>4</v>
      </c>
      <c r="E11" s="160">
        <v>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18" ht="15.75">
      <c r="A12" s="133" t="s">
        <v>66</v>
      </c>
      <c r="B12" s="44" t="s">
        <v>6</v>
      </c>
      <c r="C12" s="107">
        <f>SUM(C13+C44)</f>
        <v>149871.10000000003</v>
      </c>
      <c r="D12" s="107">
        <f>SUM(D13+D44)</f>
        <v>22238.400000000005</v>
      </c>
      <c r="E12" s="107">
        <f>D12/C12*100</f>
        <v>14.838351089703083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15.75">
      <c r="A13" s="133" t="s">
        <v>65</v>
      </c>
      <c r="B13" s="44"/>
      <c r="C13" s="107">
        <f>SUM(C14+C27+C41+C22)</f>
        <v>136722.90000000002</v>
      </c>
      <c r="D13" s="107">
        <f>SUM(D14+D27+D41+D22)</f>
        <v>20224.000000000004</v>
      </c>
      <c r="E13" s="107">
        <f>D13/C13*100</f>
        <v>14.79196242911758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 ht="15.75">
      <c r="A14" s="133" t="s">
        <v>162</v>
      </c>
      <c r="B14" s="44" t="s">
        <v>8</v>
      </c>
      <c r="C14" s="107">
        <f>SUM(C15)</f>
        <v>114981.6</v>
      </c>
      <c r="D14" s="107">
        <f>SUM(D15)</f>
        <v>15045.600000000002</v>
      </c>
      <c r="E14" s="107">
        <f aca="true" t="shared" si="0" ref="E14:E156">D14/C14*100</f>
        <v>13.085224070633911</v>
      </c>
      <c r="G14" s="158"/>
      <c r="H14" s="161"/>
      <c r="I14" s="161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15.75">
      <c r="A15" s="133" t="s">
        <v>9</v>
      </c>
      <c r="B15" s="44" t="s">
        <v>10</v>
      </c>
      <c r="C15" s="107">
        <f>SUM(C16+C17+C19+C18+C20+C21)</f>
        <v>114981.6</v>
      </c>
      <c r="D15" s="107">
        <f>SUM(D16+D17+D19+D18+D20+D21)</f>
        <v>15045.600000000002</v>
      </c>
      <c r="E15" s="107">
        <f t="shared" si="0"/>
        <v>13.085224070633911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8" ht="60.75">
      <c r="A16" s="132" t="s">
        <v>35</v>
      </c>
      <c r="B16" s="23" t="s">
        <v>60</v>
      </c>
      <c r="C16" s="198">
        <v>97616.9</v>
      </c>
      <c r="D16" s="198">
        <v>14956.1</v>
      </c>
      <c r="E16" s="85">
        <f t="shared" si="0"/>
        <v>15.32121999366913</v>
      </c>
      <c r="G16" s="162"/>
      <c r="H16" s="162"/>
      <c r="I16" s="162"/>
      <c r="J16" s="162"/>
      <c r="K16" s="158"/>
      <c r="L16" s="158"/>
      <c r="M16" s="158"/>
      <c r="N16" s="158"/>
      <c r="O16" s="158"/>
      <c r="P16" s="158"/>
      <c r="Q16" s="158"/>
      <c r="R16" s="158"/>
    </row>
    <row r="17" spans="1:18" ht="84.75">
      <c r="A17" s="132" t="s">
        <v>32</v>
      </c>
      <c r="B17" s="23" t="s">
        <v>61</v>
      </c>
      <c r="C17" s="198">
        <v>469.8</v>
      </c>
      <c r="D17" s="198">
        <v>-0.5</v>
      </c>
      <c r="E17" s="85">
        <f t="shared" si="0"/>
        <v>-0.10642826734780758</v>
      </c>
      <c r="G17" s="162"/>
      <c r="H17" s="162"/>
      <c r="I17" s="162"/>
      <c r="J17" s="162"/>
      <c r="K17" s="158"/>
      <c r="L17" s="158"/>
      <c r="M17" s="158"/>
      <c r="N17" s="158"/>
      <c r="O17" s="158"/>
      <c r="P17" s="158"/>
      <c r="Q17" s="158"/>
      <c r="R17" s="158"/>
    </row>
    <row r="18" spans="1:18" ht="36.75">
      <c r="A18" s="132" t="s">
        <v>33</v>
      </c>
      <c r="B18" s="23" t="s">
        <v>63</v>
      </c>
      <c r="C18" s="198">
        <v>495.1</v>
      </c>
      <c r="D18" s="198">
        <v>5.2</v>
      </c>
      <c r="E18" s="85">
        <f t="shared" si="0"/>
        <v>1.0502928701272471</v>
      </c>
      <c r="G18" s="162"/>
      <c r="H18" s="162"/>
      <c r="I18" s="162"/>
      <c r="J18" s="162"/>
      <c r="K18" s="158"/>
      <c r="L18" s="158"/>
      <c r="M18" s="158"/>
      <c r="N18" s="158"/>
      <c r="O18" s="158"/>
      <c r="P18" s="158"/>
      <c r="Q18" s="158"/>
      <c r="R18" s="158"/>
    </row>
    <row r="19" spans="1:18" ht="72.75">
      <c r="A19" s="132" t="s">
        <v>132</v>
      </c>
      <c r="B19" s="23" t="s">
        <v>62</v>
      </c>
      <c r="C19" s="198">
        <v>458.5</v>
      </c>
      <c r="D19" s="198">
        <v>73.2</v>
      </c>
      <c r="E19" s="85">
        <f t="shared" si="0"/>
        <v>15.965103598691385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31.25" customHeight="1">
      <c r="A20" s="111" t="s">
        <v>413</v>
      </c>
      <c r="B20" s="19" t="s">
        <v>414</v>
      </c>
      <c r="C20" s="198">
        <v>15941.3</v>
      </c>
      <c r="D20" s="198">
        <v>9</v>
      </c>
      <c r="E20" s="85">
        <f t="shared" si="0"/>
        <v>0.05645712708499307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87" customHeight="1">
      <c r="A21" s="111" t="s">
        <v>469</v>
      </c>
      <c r="B21" s="19" t="s">
        <v>468</v>
      </c>
      <c r="C21" s="198">
        <v>0</v>
      </c>
      <c r="D21" s="198">
        <v>2.6</v>
      </c>
      <c r="E21" s="85"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36.75">
      <c r="A22" s="133" t="s">
        <v>163</v>
      </c>
      <c r="B22" s="20" t="s">
        <v>94</v>
      </c>
      <c r="C22" s="107">
        <f>SUM(C23:C26)</f>
        <v>10191.500000000002</v>
      </c>
      <c r="D22" s="107">
        <f>SUM(D23:D26)</f>
        <v>2429.5</v>
      </c>
      <c r="E22" s="107">
        <f t="shared" si="0"/>
        <v>23.83849286169847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84.75">
      <c r="A23" s="132" t="s">
        <v>164</v>
      </c>
      <c r="B23" s="42" t="s">
        <v>128</v>
      </c>
      <c r="C23" s="198">
        <v>4606.5</v>
      </c>
      <c r="D23" s="218">
        <v>1248.9</v>
      </c>
      <c r="E23" s="85">
        <f t="shared" si="0"/>
        <v>27.11169000325627</v>
      </c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1:5" ht="95.25" customHeight="1">
      <c r="A24" s="132" t="s">
        <v>133</v>
      </c>
      <c r="B24" s="42" t="s">
        <v>129</v>
      </c>
      <c r="C24" s="198">
        <v>30.6</v>
      </c>
      <c r="D24" s="218">
        <v>5.1</v>
      </c>
      <c r="E24" s="85">
        <f t="shared" si="0"/>
        <v>16.666666666666664</v>
      </c>
    </row>
    <row r="25" spans="1:5" ht="84.75" customHeight="1">
      <c r="A25" s="164" t="s">
        <v>134</v>
      </c>
      <c r="B25" s="42" t="s">
        <v>130</v>
      </c>
      <c r="C25" s="198">
        <v>6135.3</v>
      </c>
      <c r="D25" s="218">
        <v>1335.5</v>
      </c>
      <c r="E25" s="85">
        <f t="shared" si="0"/>
        <v>21.76747673300409</v>
      </c>
    </row>
    <row r="26" spans="1:5" ht="87" customHeight="1">
      <c r="A26" s="165" t="s">
        <v>135</v>
      </c>
      <c r="B26" s="42" t="s">
        <v>131</v>
      </c>
      <c r="C26" s="198">
        <v>-580.9</v>
      </c>
      <c r="D26" s="218">
        <v>-160</v>
      </c>
      <c r="E26" s="85">
        <f t="shared" si="0"/>
        <v>27.543467033912894</v>
      </c>
    </row>
    <row r="27" spans="1:5" ht="18.75" customHeight="1">
      <c r="A27" s="133" t="s">
        <v>11</v>
      </c>
      <c r="B27" s="44" t="s">
        <v>12</v>
      </c>
      <c r="C27" s="107">
        <f>SUM(C34+C37+C39)+C28</f>
        <v>9827.8</v>
      </c>
      <c r="D27" s="107">
        <f>SUM(D34+D37+D39)+D28</f>
        <v>2418.5</v>
      </c>
      <c r="E27" s="107">
        <f t="shared" si="0"/>
        <v>24.608762897087853</v>
      </c>
    </row>
    <row r="28" spans="1:5" ht="24.75">
      <c r="A28" s="133" t="s">
        <v>165</v>
      </c>
      <c r="B28" s="44" t="s">
        <v>166</v>
      </c>
      <c r="C28" s="107">
        <f>C29+C31+C33</f>
        <v>682</v>
      </c>
      <c r="D28" s="107">
        <f>D29+D31+D33</f>
        <v>127</v>
      </c>
      <c r="E28" s="107">
        <f t="shared" si="0"/>
        <v>18.621700879765395</v>
      </c>
    </row>
    <row r="29" spans="1:5" ht="26.25" customHeight="1">
      <c r="A29" s="132" t="s">
        <v>167</v>
      </c>
      <c r="B29" s="23" t="s">
        <v>279</v>
      </c>
      <c r="C29" s="85">
        <f>C30</f>
        <v>518</v>
      </c>
      <c r="D29" s="85">
        <f>D30</f>
        <v>32.5</v>
      </c>
      <c r="E29" s="85">
        <f t="shared" si="0"/>
        <v>6.274131274131274</v>
      </c>
    </row>
    <row r="30" spans="1:5" ht="24.75">
      <c r="A30" s="132" t="s">
        <v>167</v>
      </c>
      <c r="B30" s="23" t="s">
        <v>277</v>
      </c>
      <c r="C30" s="85">
        <v>518</v>
      </c>
      <c r="D30" s="85">
        <v>32.5</v>
      </c>
      <c r="E30" s="85">
        <f t="shared" si="0"/>
        <v>6.274131274131274</v>
      </c>
    </row>
    <row r="31" spans="1:5" ht="36.75">
      <c r="A31" s="132" t="s">
        <v>280</v>
      </c>
      <c r="B31" s="23" t="s">
        <v>281</v>
      </c>
      <c r="C31" s="85">
        <f>C32</f>
        <v>164</v>
      </c>
      <c r="D31" s="85">
        <f>D32</f>
        <v>94.5</v>
      </c>
      <c r="E31" s="85">
        <f t="shared" si="0"/>
        <v>57.62195121951219</v>
      </c>
    </row>
    <row r="32" spans="1:5" ht="48.75">
      <c r="A32" s="132" t="s">
        <v>168</v>
      </c>
      <c r="B32" s="23" t="s">
        <v>278</v>
      </c>
      <c r="C32" s="85">
        <v>164</v>
      </c>
      <c r="D32" s="85">
        <v>94.5</v>
      </c>
      <c r="E32" s="85">
        <f t="shared" si="0"/>
        <v>57.62195121951219</v>
      </c>
    </row>
    <row r="33" spans="1:5" ht="23.25" customHeight="1" hidden="1">
      <c r="A33" s="132" t="s">
        <v>282</v>
      </c>
      <c r="B33" s="23" t="s">
        <v>283</v>
      </c>
      <c r="C33" s="85">
        <v>0</v>
      </c>
      <c r="D33" s="85">
        <v>0</v>
      </c>
      <c r="E33" s="85" t="e">
        <f t="shared" si="0"/>
        <v>#DIV/0!</v>
      </c>
    </row>
    <row r="34" spans="1:5" ht="24.75">
      <c r="A34" s="133" t="s">
        <v>38</v>
      </c>
      <c r="B34" s="44" t="s">
        <v>69</v>
      </c>
      <c r="C34" s="107">
        <f>C35+C36</f>
        <v>31</v>
      </c>
      <c r="D34" s="107">
        <f>D35+D36</f>
        <v>41</v>
      </c>
      <c r="E34" s="107">
        <f t="shared" si="0"/>
        <v>132.25806451612902</v>
      </c>
    </row>
    <row r="35" spans="1:5" ht="24.75">
      <c r="A35" s="132" t="s">
        <v>38</v>
      </c>
      <c r="B35" s="23" t="s">
        <v>70</v>
      </c>
      <c r="C35" s="85">
        <v>31</v>
      </c>
      <c r="D35" s="85">
        <v>41</v>
      </c>
      <c r="E35" s="85">
        <f t="shared" si="0"/>
        <v>132.25806451612902</v>
      </c>
    </row>
    <row r="36" spans="1:5" ht="36.75" hidden="1">
      <c r="A36" s="132" t="s">
        <v>356</v>
      </c>
      <c r="B36" s="23" t="s">
        <v>355</v>
      </c>
      <c r="C36" s="85">
        <v>0</v>
      </c>
      <c r="D36" s="85">
        <v>0</v>
      </c>
      <c r="E36" s="85">
        <v>0</v>
      </c>
    </row>
    <row r="37" spans="1:5" ht="15.75">
      <c r="A37" s="133" t="s">
        <v>13</v>
      </c>
      <c r="B37" s="44" t="s">
        <v>71</v>
      </c>
      <c r="C37" s="107">
        <f>C38</f>
        <v>7575</v>
      </c>
      <c r="D37" s="107">
        <f>D38</f>
        <v>2248.9</v>
      </c>
      <c r="E37" s="107">
        <f t="shared" si="0"/>
        <v>29.68844884488449</v>
      </c>
    </row>
    <row r="38" spans="1:5" ht="15.75" customHeight="1">
      <c r="A38" s="132" t="s">
        <v>13</v>
      </c>
      <c r="B38" s="19" t="s">
        <v>2</v>
      </c>
      <c r="C38" s="85">
        <v>7575</v>
      </c>
      <c r="D38" s="85">
        <v>2248.9</v>
      </c>
      <c r="E38" s="85">
        <f t="shared" si="0"/>
        <v>29.68844884488449</v>
      </c>
    </row>
    <row r="39" spans="1:5" ht="27" customHeight="1">
      <c r="A39" s="133" t="s">
        <v>115</v>
      </c>
      <c r="B39" s="20" t="s">
        <v>319</v>
      </c>
      <c r="C39" s="107">
        <f>C40</f>
        <v>1539.8</v>
      </c>
      <c r="D39" s="107">
        <f>D40</f>
        <v>1.6</v>
      </c>
      <c r="E39" s="107">
        <f t="shared" si="0"/>
        <v>0.10390959864917523</v>
      </c>
    </row>
    <row r="40" spans="1:5" ht="37.5" customHeight="1">
      <c r="A40" s="132" t="s">
        <v>116</v>
      </c>
      <c r="B40" s="19" t="s">
        <v>114</v>
      </c>
      <c r="C40" s="85">
        <v>1539.8</v>
      </c>
      <c r="D40" s="85">
        <v>1.6</v>
      </c>
      <c r="E40" s="85">
        <f t="shared" si="0"/>
        <v>0.10390959864917523</v>
      </c>
    </row>
    <row r="41" spans="1:5" ht="15.75">
      <c r="A41" s="133" t="s">
        <v>39</v>
      </c>
      <c r="B41" s="44" t="s">
        <v>40</v>
      </c>
      <c r="C41" s="107">
        <f>SUM(C42)</f>
        <v>1722</v>
      </c>
      <c r="D41" s="107">
        <f>SUM(D42)</f>
        <v>330.4</v>
      </c>
      <c r="E41" s="107">
        <f t="shared" si="0"/>
        <v>19.1869918699187</v>
      </c>
    </row>
    <row r="42" spans="1:5" ht="24.75">
      <c r="A42" s="133" t="s">
        <v>41</v>
      </c>
      <c r="B42" s="44" t="s">
        <v>42</v>
      </c>
      <c r="C42" s="107">
        <f>SUM(C43)</f>
        <v>1722</v>
      </c>
      <c r="D42" s="107">
        <f>SUM(D43)</f>
        <v>330.4</v>
      </c>
      <c r="E42" s="107">
        <f t="shared" si="0"/>
        <v>19.1869918699187</v>
      </c>
    </row>
    <row r="43" spans="1:5" ht="36.75">
      <c r="A43" s="132" t="s">
        <v>43</v>
      </c>
      <c r="B43" s="23" t="s">
        <v>75</v>
      </c>
      <c r="C43" s="85">
        <v>1722</v>
      </c>
      <c r="D43" s="85">
        <v>330.4</v>
      </c>
      <c r="E43" s="85">
        <f t="shared" si="0"/>
        <v>19.1869918699187</v>
      </c>
    </row>
    <row r="44" spans="1:5" ht="17.25" customHeight="1">
      <c r="A44" s="133" t="s">
        <v>67</v>
      </c>
      <c r="B44" s="23"/>
      <c r="C44" s="107">
        <f>SUM(C45+C55+C66+C71+C62+C120)</f>
        <v>13148.2</v>
      </c>
      <c r="D44" s="107">
        <f>SUM(D45+D55+D66+D71+D62+D120)</f>
        <v>2014.3999999999999</v>
      </c>
      <c r="E44" s="107">
        <f t="shared" si="0"/>
        <v>15.320728312620737</v>
      </c>
    </row>
    <row r="45" spans="1:5" ht="26.25" customHeight="1">
      <c r="A45" s="133" t="s">
        <v>15</v>
      </c>
      <c r="B45" s="44" t="s">
        <v>16</v>
      </c>
      <c r="C45" s="107">
        <f>SUM(C46+C53)</f>
        <v>11046</v>
      </c>
      <c r="D45" s="107">
        <f>SUM(D46+D53)</f>
        <v>1400</v>
      </c>
      <c r="E45" s="107">
        <f t="shared" si="0"/>
        <v>12.67427122940431</v>
      </c>
    </row>
    <row r="46" spans="1:5" ht="75" customHeight="1">
      <c r="A46" s="38" t="s">
        <v>136</v>
      </c>
      <c r="B46" s="44" t="s">
        <v>17</v>
      </c>
      <c r="C46" s="107">
        <f>SUM(C47+C51+C49)</f>
        <v>11040</v>
      </c>
      <c r="D46" s="107">
        <f>SUM(D47+D51+D49)</f>
        <v>1400</v>
      </c>
      <c r="E46" s="107">
        <f t="shared" si="0"/>
        <v>12.681159420289855</v>
      </c>
    </row>
    <row r="47" spans="1:5" ht="48.75">
      <c r="A47" s="39" t="s">
        <v>18</v>
      </c>
      <c r="B47" s="19" t="s">
        <v>55</v>
      </c>
      <c r="C47" s="85">
        <f>SUM(C48)</f>
        <v>9000</v>
      </c>
      <c r="D47" s="85">
        <f>SUM(D48)</f>
        <v>1295</v>
      </c>
      <c r="E47" s="85">
        <f t="shared" si="0"/>
        <v>14.38888888888889</v>
      </c>
    </row>
    <row r="48" spans="1:5" ht="72.75">
      <c r="A48" s="39" t="s">
        <v>121</v>
      </c>
      <c r="B48" s="19" t="s">
        <v>118</v>
      </c>
      <c r="C48" s="85">
        <v>9000</v>
      </c>
      <c r="D48" s="85">
        <v>1295</v>
      </c>
      <c r="E48" s="85">
        <f t="shared" si="0"/>
        <v>14.38888888888889</v>
      </c>
    </row>
    <row r="49" spans="1:5" ht="60.75">
      <c r="A49" s="132" t="s">
        <v>89</v>
      </c>
      <c r="B49" s="23" t="s">
        <v>76</v>
      </c>
      <c r="C49" s="85">
        <f>SUM(C50)</f>
        <v>1650</v>
      </c>
      <c r="D49" s="85">
        <f>SUM(D50)</f>
        <v>9.9</v>
      </c>
      <c r="E49" s="85">
        <f t="shared" si="0"/>
        <v>0.6</v>
      </c>
    </row>
    <row r="50" spans="1:5" ht="60.75" customHeight="1">
      <c r="A50" s="132" t="s">
        <v>58</v>
      </c>
      <c r="B50" s="23" t="s">
        <v>77</v>
      </c>
      <c r="C50" s="85">
        <v>1650</v>
      </c>
      <c r="D50" s="85">
        <v>9.9</v>
      </c>
      <c r="E50" s="85">
        <f t="shared" si="0"/>
        <v>0.6</v>
      </c>
    </row>
    <row r="51" spans="1:5" ht="60.75">
      <c r="A51" s="39" t="s">
        <v>96</v>
      </c>
      <c r="B51" s="23" t="s">
        <v>19</v>
      </c>
      <c r="C51" s="85">
        <f>SUM(C52)</f>
        <v>390</v>
      </c>
      <c r="D51" s="85">
        <f>SUM(D52)</f>
        <v>95.1</v>
      </c>
      <c r="E51" s="85">
        <f t="shared" si="0"/>
        <v>24.384615384615383</v>
      </c>
    </row>
    <row r="52" spans="1:5" ht="34.5" customHeight="1">
      <c r="A52" s="132" t="s">
        <v>90</v>
      </c>
      <c r="B52" s="23" t="s">
        <v>78</v>
      </c>
      <c r="C52" s="85">
        <v>390</v>
      </c>
      <c r="D52" s="85">
        <v>95.1</v>
      </c>
      <c r="E52" s="85">
        <f t="shared" si="0"/>
        <v>24.384615384615383</v>
      </c>
    </row>
    <row r="53" spans="1:5" ht="34.5" customHeight="1">
      <c r="A53" s="132" t="s">
        <v>359</v>
      </c>
      <c r="B53" s="23" t="s">
        <v>358</v>
      </c>
      <c r="C53" s="85">
        <f>C54</f>
        <v>6</v>
      </c>
      <c r="D53" s="85">
        <f>D54</f>
        <v>0</v>
      </c>
      <c r="E53" s="85">
        <f t="shared" si="0"/>
        <v>0</v>
      </c>
    </row>
    <row r="54" spans="1:5" ht="34.5" customHeight="1">
      <c r="A54" s="132" t="s">
        <v>357</v>
      </c>
      <c r="B54" s="23" t="s">
        <v>360</v>
      </c>
      <c r="C54" s="85">
        <v>6</v>
      </c>
      <c r="D54" s="85">
        <v>0</v>
      </c>
      <c r="E54" s="85">
        <f t="shared" si="0"/>
        <v>0</v>
      </c>
    </row>
    <row r="55" spans="1:5" ht="34.5" customHeight="1">
      <c r="A55" s="133" t="s">
        <v>44</v>
      </c>
      <c r="B55" s="44" t="s">
        <v>45</v>
      </c>
      <c r="C55" s="107">
        <f>C56</f>
        <v>751.0999999999999</v>
      </c>
      <c r="D55" s="107">
        <f>D56</f>
        <v>486.3</v>
      </c>
      <c r="E55" s="107">
        <f t="shared" si="0"/>
        <v>64.74504060710959</v>
      </c>
    </row>
    <row r="56" spans="1:5" ht="15.75">
      <c r="A56" s="133" t="s">
        <v>46</v>
      </c>
      <c r="B56" s="44" t="s">
        <v>47</v>
      </c>
      <c r="C56" s="107">
        <f>C57+C58+C59</f>
        <v>751.0999999999999</v>
      </c>
      <c r="D56" s="107">
        <f>D57+D58+D59</f>
        <v>486.3</v>
      </c>
      <c r="E56" s="107">
        <f t="shared" si="0"/>
        <v>64.74504060710959</v>
      </c>
    </row>
    <row r="57" spans="1:5" ht="24.75">
      <c r="A57" s="132" t="s">
        <v>87</v>
      </c>
      <c r="B57" s="23" t="s">
        <v>88</v>
      </c>
      <c r="C57" s="85">
        <v>152.5</v>
      </c>
      <c r="D57" s="85">
        <v>152.5</v>
      </c>
      <c r="E57" s="85">
        <f t="shared" si="0"/>
        <v>100</v>
      </c>
    </row>
    <row r="58" spans="1:5" ht="15.75">
      <c r="A58" s="132" t="s">
        <v>391</v>
      </c>
      <c r="B58" s="23" t="s">
        <v>392</v>
      </c>
      <c r="C58" s="85">
        <v>0.2</v>
      </c>
      <c r="D58" s="85">
        <v>0.2</v>
      </c>
      <c r="E58" s="85">
        <f t="shared" si="0"/>
        <v>100</v>
      </c>
    </row>
    <row r="59" spans="1:5" ht="15.75">
      <c r="A59" s="132" t="s">
        <v>323</v>
      </c>
      <c r="B59" s="23" t="s">
        <v>322</v>
      </c>
      <c r="C59" s="85">
        <f>C60+C61</f>
        <v>598.4</v>
      </c>
      <c r="D59" s="85">
        <f>D60+D61</f>
        <v>333.6</v>
      </c>
      <c r="E59" s="85">
        <f t="shared" si="0"/>
        <v>55.74866310160428</v>
      </c>
    </row>
    <row r="60" spans="1:5" ht="15.75">
      <c r="A60" s="132" t="s">
        <v>169</v>
      </c>
      <c r="B60" s="23" t="s">
        <v>122</v>
      </c>
      <c r="C60" s="85">
        <v>598.4</v>
      </c>
      <c r="D60" s="85">
        <v>333.6</v>
      </c>
      <c r="E60" s="85">
        <f t="shared" si="0"/>
        <v>55.74866310160428</v>
      </c>
    </row>
    <row r="61" spans="1:5" ht="15.75" hidden="1">
      <c r="A61" s="132" t="s">
        <v>320</v>
      </c>
      <c r="B61" s="23" t="s">
        <v>321</v>
      </c>
      <c r="C61" s="85"/>
      <c r="D61" s="85"/>
      <c r="E61" s="85" t="e">
        <f t="shared" si="0"/>
        <v>#DIV/0!</v>
      </c>
    </row>
    <row r="62" spans="1:5" ht="24.75">
      <c r="A62" s="133" t="s">
        <v>286</v>
      </c>
      <c r="B62" s="44" t="s">
        <v>284</v>
      </c>
      <c r="C62" s="107">
        <f>C65</f>
        <v>0</v>
      </c>
      <c r="D62" s="107">
        <f>D65</f>
        <v>1.6</v>
      </c>
      <c r="E62" s="107">
        <v>0</v>
      </c>
    </row>
    <row r="63" spans="1:5" ht="15.75">
      <c r="A63" s="133" t="s">
        <v>327</v>
      </c>
      <c r="B63" s="44" t="s">
        <v>325</v>
      </c>
      <c r="C63" s="107">
        <f>C64</f>
        <v>0</v>
      </c>
      <c r="D63" s="107">
        <f>D64</f>
        <v>1.6</v>
      </c>
      <c r="E63" s="107">
        <v>0</v>
      </c>
    </row>
    <row r="64" spans="1:5" ht="15.75">
      <c r="A64" s="132" t="s">
        <v>328</v>
      </c>
      <c r="B64" s="23" t="s">
        <v>326</v>
      </c>
      <c r="C64" s="85">
        <f>C65</f>
        <v>0</v>
      </c>
      <c r="D64" s="85">
        <f>D65</f>
        <v>1.6</v>
      </c>
      <c r="E64" s="85">
        <v>0</v>
      </c>
    </row>
    <row r="65" spans="1:5" ht="24.75">
      <c r="A65" s="132" t="s">
        <v>324</v>
      </c>
      <c r="B65" s="23" t="s">
        <v>285</v>
      </c>
      <c r="C65" s="85">
        <v>0</v>
      </c>
      <c r="D65" s="85">
        <v>1.6</v>
      </c>
      <c r="E65" s="85">
        <v>0</v>
      </c>
    </row>
    <row r="66" spans="1:5" ht="27.75" customHeight="1">
      <c r="A66" s="133" t="s">
        <v>48</v>
      </c>
      <c r="B66" s="44" t="s">
        <v>49</v>
      </c>
      <c r="C66" s="107">
        <f>SUM(C67+C69)</f>
        <v>696</v>
      </c>
      <c r="D66" s="107">
        <f>SUM(D67+D69)</f>
        <v>19.5</v>
      </c>
      <c r="E66" s="107">
        <f t="shared" si="0"/>
        <v>2.8017241379310347</v>
      </c>
    </row>
    <row r="67" spans="1:5" ht="72.75">
      <c r="A67" s="38" t="s">
        <v>112</v>
      </c>
      <c r="B67" s="44" t="s">
        <v>50</v>
      </c>
      <c r="C67" s="107">
        <f>SUM(C68)</f>
        <v>400</v>
      </c>
      <c r="D67" s="107">
        <f>SUM(D68)</f>
        <v>0</v>
      </c>
      <c r="E67" s="107">
        <f t="shared" si="0"/>
        <v>0</v>
      </c>
    </row>
    <row r="68" spans="1:5" ht="72.75" customHeight="1">
      <c r="A68" s="39" t="s">
        <v>59</v>
      </c>
      <c r="B68" s="23" t="s">
        <v>56</v>
      </c>
      <c r="C68" s="85">
        <v>400</v>
      </c>
      <c r="D68" s="85">
        <v>0</v>
      </c>
      <c r="E68" s="85">
        <f t="shared" si="0"/>
        <v>0</v>
      </c>
    </row>
    <row r="69" spans="1:5" ht="24.75">
      <c r="A69" s="38" t="s">
        <v>97</v>
      </c>
      <c r="B69" s="44" t="s">
        <v>51</v>
      </c>
      <c r="C69" s="107">
        <f>C70</f>
        <v>296</v>
      </c>
      <c r="D69" s="107">
        <f>D70</f>
        <v>19.5</v>
      </c>
      <c r="E69" s="107">
        <f t="shared" si="0"/>
        <v>6.587837837837837</v>
      </c>
    </row>
    <row r="70" spans="1:5" ht="48.75">
      <c r="A70" s="132" t="s">
        <v>120</v>
      </c>
      <c r="B70" s="23" t="s">
        <v>119</v>
      </c>
      <c r="C70" s="85">
        <v>296</v>
      </c>
      <c r="D70" s="85">
        <v>19.5</v>
      </c>
      <c r="E70" s="85">
        <f t="shared" si="0"/>
        <v>6.587837837837837</v>
      </c>
    </row>
    <row r="71" spans="1:5" ht="15.75">
      <c r="A71" s="40" t="s">
        <v>21</v>
      </c>
      <c r="B71" s="166" t="s">
        <v>22</v>
      </c>
      <c r="C71" s="107">
        <f>C72+C101+C107</f>
        <v>655.0999999999999</v>
      </c>
      <c r="D71" s="107">
        <f>D72+D101+D107</f>
        <v>107</v>
      </c>
      <c r="E71" s="107">
        <f t="shared" si="0"/>
        <v>16.33338421615021</v>
      </c>
    </row>
    <row r="72" spans="1:5" ht="36.75">
      <c r="A72" s="167" t="s">
        <v>221</v>
      </c>
      <c r="B72" s="168" t="s">
        <v>222</v>
      </c>
      <c r="C72" s="107">
        <f>C77+C79+C83+C88+C91+C96+C98+C73+C86+C94+C104</f>
        <v>577.8</v>
      </c>
      <c r="D72" s="107">
        <f>D77+D79+D83+D88+D91+D96+D98+D73+D86+D94+D104</f>
        <v>62.5</v>
      </c>
      <c r="E72" s="107">
        <f t="shared" si="0"/>
        <v>10.816891658013155</v>
      </c>
    </row>
    <row r="73" spans="1:5" ht="48">
      <c r="A73" s="169" t="s">
        <v>289</v>
      </c>
      <c r="B73" s="168" t="s">
        <v>404</v>
      </c>
      <c r="C73" s="107">
        <f>C74+C75+C76</f>
        <v>20</v>
      </c>
      <c r="D73" s="107">
        <f>D74+D75+D76</f>
        <v>8.2</v>
      </c>
      <c r="E73" s="107">
        <f t="shared" si="0"/>
        <v>41</v>
      </c>
    </row>
    <row r="74" spans="1:5" ht="48" customHeight="1">
      <c r="A74" s="170" t="s">
        <v>405</v>
      </c>
      <c r="B74" s="171" t="s">
        <v>288</v>
      </c>
      <c r="C74" s="85">
        <v>15</v>
      </c>
      <c r="D74" s="85">
        <v>8</v>
      </c>
      <c r="E74" s="85">
        <f t="shared" si="0"/>
        <v>53.333333333333336</v>
      </c>
    </row>
    <row r="75" spans="1:5" ht="51.75" customHeight="1">
      <c r="A75" s="170" t="s">
        <v>405</v>
      </c>
      <c r="B75" s="171" t="s">
        <v>332</v>
      </c>
      <c r="C75" s="85">
        <v>5</v>
      </c>
      <c r="D75" s="85">
        <v>0.2</v>
      </c>
      <c r="E75" s="85">
        <f t="shared" si="0"/>
        <v>4</v>
      </c>
    </row>
    <row r="76" spans="1:5" ht="51.75" customHeight="1" hidden="1">
      <c r="A76" s="132" t="s">
        <v>415</v>
      </c>
      <c r="B76" s="23" t="s">
        <v>416</v>
      </c>
      <c r="C76" s="85">
        <v>0</v>
      </c>
      <c r="D76" s="85">
        <v>0</v>
      </c>
      <c r="E76" s="85" t="e">
        <f t="shared" si="0"/>
        <v>#DIV/0!</v>
      </c>
    </row>
    <row r="77" spans="1:5" ht="60.75">
      <c r="A77" s="167" t="s">
        <v>290</v>
      </c>
      <c r="B77" s="168" t="s">
        <v>224</v>
      </c>
      <c r="C77" s="107">
        <f>C78</f>
        <v>25</v>
      </c>
      <c r="D77" s="107">
        <f>D78</f>
        <v>25</v>
      </c>
      <c r="E77" s="107">
        <f t="shared" si="0"/>
        <v>100</v>
      </c>
    </row>
    <row r="78" spans="1:5" ht="72.75">
      <c r="A78" s="172" t="s">
        <v>223</v>
      </c>
      <c r="B78" s="171" t="s">
        <v>225</v>
      </c>
      <c r="C78" s="85">
        <v>25</v>
      </c>
      <c r="D78" s="85">
        <v>25</v>
      </c>
      <c r="E78" s="85">
        <f t="shared" si="0"/>
        <v>100</v>
      </c>
    </row>
    <row r="79" spans="1:5" ht="48.75">
      <c r="A79" s="167" t="s">
        <v>226</v>
      </c>
      <c r="B79" s="168" t="s">
        <v>227</v>
      </c>
      <c r="C79" s="107">
        <f>C80+C82+C81</f>
        <v>35</v>
      </c>
      <c r="D79" s="107">
        <f>D80+D82+D81</f>
        <v>0.6</v>
      </c>
      <c r="E79" s="107">
        <f t="shared" si="0"/>
        <v>1.7142857142857144</v>
      </c>
    </row>
    <row r="80" spans="1:5" ht="72.75" hidden="1">
      <c r="A80" s="172" t="s">
        <v>228</v>
      </c>
      <c r="B80" s="171" t="s">
        <v>229</v>
      </c>
      <c r="C80" s="85">
        <v>0</v>
      </c>
      <c r="D80" s="85">
        <v>0</v>
      </c>
      <c r="E80" s="85">
        <v>0</v>
      </c>
    </row>
    <row r="81" spans="1:5" ht="76.5">
      <c r="A81" s="173" t="s">
        <v>333</v>
      </c>
      <c r="B81" s="174" t="s">
        <v>334</v>
      </c>
      <c r="C81" s="85">
        <v>35</v>
      </c>
      <c r="D81" s="85">
        <v>0.6</v>
      </c>
      <c r="E81" s="85">
        <f t="shared" si="0"/>
        <v>1.7142857142857144</v>
      </c>
    </row>
    <row r="82" spans="1:5" ht="60.75" hidden="1">
      <c r="A82" s="172" t="s">
        <v>230</v>
      </c>
      <c r="B82" s="171" t="s">
        <v>231</v>
      </c>
      <c r="C82" s="85">
        <v>0</v>
      </c>
      <c r="D82" s="85">
        <v>0</v>
      </c>
      <c r="E82" s="85" t="e">
        <f t="shared" si="0"/>
        <v>#DIV/0!</v>
      </c>
    </row>
    <row r="83" spans="1:5" ht="48.75">
      <c r="A83" s="167" t="s">
        <v>232</v>
      </c>
      <c r="B83" s="168" t="s">
        <v>233</v>
      </c>
      <c r="C83" s="107">
        <f>C85+C84</f>
        <v>43</v>
      </c>
      <c r="D83" s="107">
        <f>D85+D84</f>
        <v>-1.1</v>
      </c>
      <c r="E83" s="107">
        <f t="shared" si="0"/>
        <v>-2.558139534883721</v>
      </c>
    </row>
    <row r="84" spans="1:5" ht="72">
      <c r="A84" s="175" t="s">
        <v>335</v>
      </c>
      <c r="B84" s="174" t="s">
        <v>336</v>
      </c>
      <c r="C84" s="85">
        <v>43</v>
      </c>
      <c r="D84" s="85">
        <v>-1.1</v>
      </c>
      <c r="E84" s="85">
        <f t="shared" si="0"/>
        <v>-2.558139534883721</v>
      </c>
    </row>
    <row r="85" spans="1:5" ht="61.5" customHeight="1" hidden="1">
      <c r="A85" s="172" t="s">
        <v>234</v>
      </c>
      <c r="B85" s="171" t="s">
        <v>235</v>
      </c>
      <c r="C85" s="85">
        <v>0</v>
      </c>
      <c r="D85" s="85">
        <v>0</v>
      </c>
      <c r="E85" s="85" t="e">
        <f t="shared" si="0"/>
        <v>#DIV/0!</v>
      </c>
    </row>
    <row r="86" spans="1:5" ht="56.25" customHeight="1">
      <c r="A86" s="176" t="s">
        <v>337</v>
      </c>
      <c r="B86" s="177" t="s">
        <v>338</v>
      </c>
      <c r="C86" s="108">
        <f>C87</f>
        <v>20</v>
      </c>
      <c r="D86" s="108">
        <f>D87</f>
        <v>0</v>
      </c>
      <c r="E86" s="107">
        <f t="shared" si="0"/>
        <v>0</v>
      </c>
    </row>
    <row r="87" spans="1:5" ht="60">
      <c r="A87" s="175" t="s">
        <v>339</v>
      </c>
      <c r="B87" s="178" t="s">
        <v>340</v>
      </c>
      <c r="C87" s="109">
        <v>20</v>
      </c>
      <c r="D87" s="109">
        <v>0</v>
      </c>
      <c r="E87" s="85">
        <f t="shared" si="0"/>
        <v>0</v>
      </c>
    </row>
    <row r="88" spans="1:5" ht="60.75" hidden="1">
      <c r="A88" s="179" t="s">
        <v>236</v>
      </c>
      <c r="B88" s="180" t="s">
        <v>237</v>
      </c>
      <c r="C88" s="108">
        <f>C89+C90</f>
        <v>0</v>
      </c>
      <c r="D88" s="108">
        <f>D89+D90</f>
        <v>0</v>
      </c>
      <c r="E88" s="107" t="e">
        <f t="shared" si="0"/>
        <v>#DIV/0!</v>
      </c>
    </row>
    <row r="89" spans="1:5" ht="88.5" customHeight="1" hidden="1">
      <c r="A89" s="172" t="s">
        <v>251</v>
      </c>
      <c r="B89" s="171" t="s">
        <v>250</v>
      </c>
      <c r="C89" s="109">
        <v>0</v>
      </c>
      <c r="D89" s="85">
        <v>0</v>
      </c>
      <c r="E89" s="85" t="e">
        <f t="shared" si="0"/>
        <v>#DIV/0!</v>
      </c>
    </row>
    <row r="90" spans="1:5" ht="72.75" customHeight="1" hidden="1">
      <c r="A90" s="172" t="s">
        <v>442</v>
      </c>
      <c r="B90" s="171" t="s">
        <v>368</v>
      </c>
      <c r="C90" s="109"/>
      <c r="D90" s="109"/>
      <c r="E90" s="85" t="e">
        <f t="shared" si="0"/>
        <v>#DIV/0!</v>
      </c>
    </row>
    <row r="91" spans="1:5" ht="62.25" customHeight="1">
      <c r="A91" s="167" t="s">
        <v>252</v>
      </c>
      <c r="B91" s="168" t="s">
        <v>253</v>
      </c>
      <c r="C91" s="108">
        <f>C92+C93</f>
        <v>48.3</v>
      </c>
      <c r="D91" s="108">
        <f>D92+D93</f>
        <v>16.8</v>
      </c>
      <c r="E91" s="107">
        <f t="shared" si="0"/>
        <v>34.78260869565218</v>
      </c>
    </row>
    <row r="92" spans="1:5" ht="85.5" customHeight="1">
      <c r="A92" s="172" t="s">
        <v>331</v>
      </c>
      <c r="B92" s="171" t="s">
        <v>254</v>
      </c>
      <c r="C92" s="109">
        <v>10.3</v>
      </c>
      <c r="D92" s="85">
        <v>3.9</v>
      </c>
      <c r="E92" s="85">
        <f t="shared" si="0"/>
        <v>37.864077669902905</v>
      </c>
    </row>
    <row r="93" spans="1:5" ht="85.5" customHeight="1">
      <c r="A93" s="132" t="s">
        <v>415</v>
      </c>
      <c r="B93" s="23" t="s">
        <v>443</v>
      </c>
      <c r="C93" s="109">
        <v>38</v>
      </c>
      <c r="D93" s="109">
        <v>12.9</v>
      </c>
      <c r="E93" s="85">
        <f t="shared" si="0"/>
        <v>33.94736842105263</v>
      </c>
    </row>
    <row r="94" spans="1:5" ht="53.25" customHeight="1">
      <c r="A94" s="167" t="s">
        <v>394</v>
      </c>
      <c r="B94" s="168" t="s">
        <v>395</v>
      </c>
      <c r="C94" s="108">
        <f>C95</f>
        <v>3</v>
      </c>
      <c r="D94" s="108">
        <f>D95</f>
        <v>0</v>
      </c>
      <c r="E94" s="107">
        <f t="shared" si="0"/>
        <v>0</v>
      </c>
    </row>
    <row r="95" spans="1:5" ht="74.25" customHeight="1">
      <c r="A95" s="172" t="s">
        <v>393</v>
      </c>
      <c r="B95" s="171" t="s">
        <v>396</v>
      </c>
      <c r="C95" s="109">
        <v>3</v>
      </c>
      <c r="D95" s="109">
        <v>0</v>
      </c>
      <c r="E95" s="85">
        <f t="shared" si="0"/>
        <v>0</v>
      </c>
    </row>
    <row r="96" spans="1:5" ht="51" customHeight="1">
      <c r="A96" s="167" t="s">
        <v>238</v>
      </c>
      <c r="B96" s="168" t="s">
        <v>239</v>
      </c>
      <c r="C96" s="108">
        <f>C97</f>
        <v>188.8</v>
      </c>
      <c r="D96" s="108">
        <f>D97</f>
        <v>1</v>
      </c>
      <c r="E96" s="107">
        <f t="shared" si="0"/>
        <v>0.5296610169491525</v>
      </c>
    </row>
    <row r="97" spans="1:5" ht="60.75">
      <c r="A97" s="172" t="s">
        <v>240</v>
      </c>
      <c r="B97" s="171" t="s">
        <v>256</v>
      </c>
      <c r="C97" s="109">
        <v>188.8</v>
      </c>
      <c r="D97" s="85">
        <v>1</v>
      </c>
      <c r="E97" s="85">
        <f t="shared" si="0"/>
        <v>0.5296610169491525</v>
      </c>
    </row>
    <row r="98" spans="1:5" ht="60.75">
      <c r="A98" s="167" t="s">
        <v>257</v>
      </c>
      <c r="B98" s="168" t="s">
        <v>258</v>
      </c>
      <c r="C98" s="108">
        <f>C99+C100</f>
        <v>194.7</v>
      </c>
      <c r="D98" s="108">
        <f>D99+D100</f>
        <v>12</v>
      </c>
      <c r="E98" s="107">
        <f t="shared" si="0"/>
        <v>6.163328197226503</v>
      </c>
    </row>
    <row r="99" spans="1:5" ht="72.75">
      <c r="A99" s="172" t="s">
        <v>259</v>
      </c>
      <c r="B99" s="171" t="s">
        <v>260</v>
      </c>
      <c r="C99" s="109">
        <v>187.2</v>
      </c>
      <c r="D99" s="85">
        <v>11.5</v>
      </c>
      <c r="E99" s="85">
        <f t="shared" si="0"/>
        <v>6.1431623931623935</v>
      </c>
    </row>
    <row r="100" spans="1:5" ht="72.75">
      <c r="A100" s="172" t="s">
        <v>259</v>
      </c>
      <c r="B100" s="171" t="s">
        <v>341</v>
      </c>
      <c r="C100" s="109">
        <v>7.5</v>
      </c>
      <c r="D100" s="109">
        <v>0.5</v>
      </c>
      <c r="E100" s="85">
        <f t="shared" si="0"/>
        <v>6.666666666666667</v>
      </c>
    </row>
    <row r="101" spans="1:5" ht="96.75" hidden="1">
      <c r="A101" s="40" t="s">
        <v>241</v>
      </c>
      <c r="B101" s="168" t="s">
        <v>242</v>
      </c>
      <c r="C101" s="108">
        <f>C102</f>
        <v>0</v>
      </c>
      <c r="D101" s="108">
        <f>D102</f>
        <v>0</v>
      </c>
      <c r="E101" s="107" t="e">
        <f t="shared" si="0"/>
        <v>#DIV/0!</v>
      </c>
    </row>
    <row r="102" spans="1:5" ht="63.75" customHeight="1" hidden="1">
      <c r="A102" s="41" t="s">
        <v>261</v>
      </c>
      <c r="B102" s="171" t="s">
        <v>243</v>
      </c>
      <c r="C102" s="109">
        <f>C103</f>
        <v>0</v>
      </c>
      <c r="D102" s="109">
        <f>D103</f>
        <v>0</v>
      </c>
      <c r="E102" s="85" t="e">
        <f t="shared" si="0"/>
        <v>#DIV/0!</v>
      </c>
    </row>
    <row r="103" spans="1:5" ht="61.5" customHeight="1" hidden="1">
      <c r="A103" s="41" t="s">
        <v>291</v>
      </c>
      <c r="B103" s="46" t="s">
        <v>244</v>
      </c>
      <c r="C103" s="109">
        <v>0</v>
      </c>
      <c r="D103" s="85">
        <v>0</v>
      </c>
      <c r="E103" s="85" t="e">
        <f t="shared" si="0"/>
        <v>#DIV/0!</v>
      </c>
    </row>
    <row r="104" spans="1:5" ht="61.5" customHeight="1" hidden="1">
      <c r="A104" s="121" t="s">
        <v>241</v>
      </c>
      <c r="B104" s="168" t="s">
        <v>242</v>
      </c>
      <c r="C104" s="108">
        <f>C105</f>
        <v>0</v>
      </c>
      <c r="D104" s="108">
        <f>D105</f>
        <v>0</v>
      </c>
      <c r="E104" s="85" t="e">
        <f t="shared" si="0"/>
        <v>#DIV/0!</v>
      </c>
    </row>
    <row r="105" spans="1:5" ht="61.5" customHeight="1" hidden="1">
      <c r="A105" s="111" t="s">
        <v>295</v>
      </c>
      <c r="B105" s="19" t="s">
        <v>296</v>
      </c>
      <c r="C105" s="109"/>
      <c r="D105" s="109"/>
      <c r="E105" s="85" t="e">
        <f t="shared" si="0"/>
        <v>#DIV/0!</v>
      </c>
    </row>
    <row r="106" spans="1:5" ht="61.5" customHeight="1" hidden="1">
      <c r="A106" s="111" t="s">
        <v>295</v>
      </c>
      <c r="B106" s="19" t="s">
        <v>456</v>
      </c>
      <c r="C106" s="109"/>
      <c r="D106" s="109"/>
      <c r="E106" s="85" t="e">
        <f t="shared" si="0"/>
        <v>#DIV/0!</v>
      </c>
    </row>
    <row r="107" spans="1:5" ht="24.75">
      <c r="A107" s="40" t="s">
        <v>262</v>
      </c>
      <c r="B107" s="181" t="s">
        <v>245</v>
      </c>
      <c r="C107" s="108">
        <f>C110+C108+C118</f>
        <v>77.3</v>
      </c>
      <c r="D107" s="108">
        <f>D110+D108+D118</f>
        <v>44.5</v>
      </c>
      <c r="E107" s="107">
        <f t="shared" si="0"/>
        <v>57.56791720569211</v>
      </c>
    </row>
    <row r="108" spans="1:5" ht="84.75">
      <c r="A108" s="40" t="s">
        <v>455</v>
      </c>
      <c r="B108" s="168" t="s">
        <v>454</v>
      </c>
      <c r="C108" s="108">
        <f>C109</f>
        <v>20.3</v>
      </c>
      <c r="D108" s="108">
        <f>D109</f>
        <v>20.3</v>
      </c>
      <c r="E108" s="107">
        <f t="shared" si="0"/>
        <v>100</v>
      </c>
    </row>
    <row r="109" spans="1:5" ht="72.75">
      <c r="A109" s="41" t="s">
        <v>455</v>
      </c>
      <c r="B109" s="171" t="s">
        <v>454</v>
      </c>
      <c r="C109" s="109">
        <v>20.3</v>
      </c>
      <c r="D109" s="109">
        <v>20.3</v>
      </c>
      <c r="E109" s="85">
        <f t="shared" si="0"/>
        <v>100</v>
      </c>
    </row>
    <row r="110" spans="1:5" ht="60.75">
      <c r="A110" s="40" t="s">
        <v>330</v>
      </c>
      <c r="B110" s="181" t="s">
        <v>247</v>
      </c>
      <c r="C110" s="108">
        <f>C112+C113+C117+C116+C111+C115+C114</f>
        <v>45</v>
      </c>
      <c r="D110" s="108">
        <f>D112+D113+D117+D116+D111+D115+D114</f>
        <v>24.2</v>
      </c>
      <c r="E110" s="107">
        <f t="shared" si="0"/>
        <v>53.77777777777778</v>
      </c>
    </row>
    <row r="111" spans="1:5" ht="60.75" customHeight="1" hidden="1">
      <c r="A111" s="224" t="s">
        <v>292</v>
      </c>
      <c r="B111" s="223" t="s">
        <v>342</v>
      </c>
      <c r="C111" s="109">
        <v>0</v>
      </c>
      <c r="D111" s="85">
        <v>0</v>
      </c>
      <c r="E111" s="85" t="e">
        <f>D111/C111*100</f>
        <v>#DIV/0!</v>
      </c>
    </row>
    <row r="112" spans="1:5" ht="64.5" customHeight="1">
      <c r="A112" s="41" t="s">
        <v>292</v>
      </c>
      <c r="B112" s="171" t="s">
        <v>248</v>
      </c>
      <c r="C112" s="109">
        <v>45</v>
      </c>
      <c r="D112" s="85">
        <v>24.2</v>
      </c>
      <c r="E112" s="85">
        <f t="shared" si="0"/>
        <v>53.77777777777778</v>
      </c>
    </row>
    <row r="113" spans="1:5" ht="48.75" hidden="1">
      <c r="A113" s="41" t="s">
        <v>294</v>
      </c>
      <c r="B113" s="171" t="s">
        <v>263</v>
      </c>
      <c r="C113" s="109"/>
      <c r="D113" s="85"/>
      <c r="E113" s="85" t="e">
        <f t="shared" si="0"/>
        <v>#DIV/0!</v>
      </c>
    </row>
    <row r="114" spans="1:5" ht="48.75" hidden="1">
      <c r="A114" s="41" t="s">
        <v>294</v>
      </c>
      <c r="B114" s="171" t="s">
        <v>397</v>
      </c>
      <c r="C114" s="109"/>
      <c r="D114" s="85"/>
      <c r="E114" s="85" t="e">
        <f>D114/C114*100</f>
        <v>#DIV/0!</v>
      </c>
    </row>
    <row r="115" spans="1:5" ht="48" customHeight="1" hidden="1">
      <c r="A115" s="41" t="s">
        <v>294</v>
      </c>
      <c r="B115" s="171" t="s">
        <v>343</v>
      </c>
      <c r="C115" s="109"/>
      <c r="D115" s="85"/>
      <c r="E115" s="85" t="e">
        <f>D115/C115*100</f>
        <v>#DIV/0!</v>
      </c>
    </row>
    <row r="116" spans="1:5" ht="72.75" hidden="1">
      <c r="A116" s="41" t="s">
        <v>455</v>
      </c>
      <c r="B116" s="171" t="s">
        <v>454</v>
      </c>
      <c r="C116" s="109"/>
      <c r="D116" s="85"/>
      <c r="E116" s="85" t="e">
        <f t="shared" si="0"/>
        <v>#DIV/0!</v>
      </c>
    </row>
    <row r="117" spans="1:5" ht="60.75" hidden="1">
      <c r="A117" s="41" t="s">
        <v>293</v>
      </c>
      <c r="B117" s="171" t="s">
        <v>249</v>
      </c>
      <c r="C117" s="109"/>
      <c r="D117" s="85"/>
      <c r="E117" s="85" t="e">
        <f t="shared" si="0"/>
        <v>#DIV/0!</v>
      </c>
    </row>
    <row r="118" spans="1:5" ht="48.75" customHeight="1">
      <c r="A118" s="133" t="s">
        <v>419</v>
      </c>
      <c r="B118" s="44" t="s">
        <v>417</v>
      </c>
      <c r="C118" s="107">
        <f>C119</f>
        <v>12</v>
      </c>
      <c r="D118" s="107">
        <f>D119</f>
        <v>0</v>
      </c>
      <c r="E118" s="107">
        <f t="shared" si="0"/>
        <v>0</v>
      </c>
    </row>
    <row r="119" spans="1:5" ht="36.75">
      <c r="A119" s="132" t="s">
        <v>377</v>
      </c>
      <c r="B119" s="23" t="s">
        <v>418</v>
      </c>
      <c r="C119" s="85">
        <v>12</v>
      </c>
      <c r="D119" s="85">
        <v>0</v>
      </c>
      <c r="E119" s="85">
        <f t="shared" si="0"/>
        <v>0</v>
      </c>
    </row>
    <row r="120" spans="1:5" ht="15.75" hidden="1">
      <c r="A120" s="133" t="s">
        <v>410</v>
      </c>
      <c r="B120" s="44" t="s">
        <v>300</v>
      </c>
      <c r="C120" s="107">
        <f>C121</f>
        <v>0</v>
      </c>
      <c r="D120" s="107">
        <f>D121</f>
        <v>0</v>
      </c>
      <c r="E120" s="107">
        <v>0</v>
      </c>
    </row>
    <row r="121" spans="1:5" ht="15.75" hidden="1">
      <c r="A121" s="132" t="s">
        <v>301</v>
      </c>
      <c r="B121" s="23" t="s">
        <v>303</v>
      </c>
      <c r="C121" s="85">
        <f>C122</f>
        <v>0</v>
      </c>
      <c r="D121" s="85">
        <f>D122</f>
        <v>0</v>
      </c>
      <c r="E121" s="85">
        <v>0</v>
      </c>
    </row>
    <row r="122" spans="1:5" ht="24.75" hidden="1">
      <c r="A122" s="132" t="s">
        <v>411</v>
      </c>
      <c r="B122" s="23" t="s">
        <v>412</v>
      </c>
      <c r="C122" s="85">
        <v>0</v>
      </c>
      <c r="D122" s="85">
        <v>0</v>
      </c>
      <c r="E122" s="85">
        <v>0</v>
      </c>
    </row>
    <row r="123" spans="1:5" ht="21" customHeight="1">
      <c r="A123" s="133" t="s">
        <v>68</v>
      </c>
      <c r="B123" s="20" t="s">
        <v>79</v>
      </c>
      <c r="C123" s="107">
        <f>C124+C205+C200</f>
        <v>334205.79999999993</v>
      </c>
      <c r="D123" s="107">
        <f>D124+D205+D200</f>
        <v>75163.4</v>
      </c>
      <c r="E123" s="107">
        <f t="shared" si="0"/>
        <v>22.490154270213147</v>
      </c>
    </row>
    <row r="124" spans="1:5" ht="36.75">
      <c r="A124" s="133" t="s">
        <v>80</v>
      </c>
      <c r="B124" s="20" t="s">
        <v>81</v>
      </c>
      <c r="C124" s="107">
        <f>C125+C131+C153+C184+C202</f>
        <v>333825.79999999993</v>
      </c>
      <c r="D124" s="107">
        <f>D125+D131+D153+D184+D202</f>
        <v>75163.4</v>
      </c>
      <c r="E124" s="107">
        <f t="shared" si="0"/>
        <v>22.515755223233196</v>
      </c>
    </row>
    <row r="125" spans="1:5" ht="24.75" hidden="1">
      <c r="A125" s="133" t="s">
        <v>170</v>
      </c>
      <c r="B125" s="20" t="s">
        <v>152</v>
      </c>
      <c r="C125" s="107">
        <f>C126</f>
        <v>0</v>
      </c>
      <c r="D125" s="107">
        <f>D126</f>
        <v>0</v>
      </c>
      <c r="E125" s="107" t="e">
        <f t="shared" si="0"/>
        <v>#DIV/0!</v>
      </c>
    </row>
    <row r="126" spans="1:5" ht="24" customHeight="1" hidden="1">
      <c r="A126" s="182" t="s">
        <v>305</v>
      </c>
      <c r="B126" s="183" t="s">
        <v>344</v>
      </c>
      <c r="C126" s="184">
        <f>C127+C128+C129+C130</f>
        <v>0</v>
      </c>
      <c r="D126" s="184">
        <f>D127+D128+D129+D130</f>
        <v>0</v>
      </c>
      <c r="E126" s="107" t="e">
        <f t="shared" si="0"/>
        <v>#DIV/0!</v>
      </c>
    </row>
    <row r="127" spans="1:5" ht="36.75" customHeight="1" hidden="1">
      <c r="A127" s="134" t="s">
        <v>345</v>
      </c>
      <c r="B127" s="174" t="s">
        <v>346</v>
      </c>
      <c r="C127" s="185">
        <v>0</v>
      </c>
      <c r="D127" s="85">
        <v>0</v>
      </c>
      <c r="E127" s="85" t="e">
        <f t="shared" si="0"/>
        <v>#DIV/0!</v>
      </c>
    </row>
    <row r="128" spans="1:5" ht="38.25" customHeight="1" hidden="1">
      <c r="A128" s="134" t="s">
        <v>347</v>
      </c>
      <c r="B128" s="174" t="s">
        <v>346</v>
      </c>
      <c r="C128" s="185">
        <v>0</v>
      </c>
      <c r="D128" s="85">
        <v>0</v>
      </c>
      <c r="E128" s="85" t="e">
        <f t="shared" si="0"/>
        <v>#DIV/0!</v>
      </c>
    </row>
    <row r="129" spans="1:5" ht="36" customHeight="1" hidden="1">
      <c r="A129" s="134" t="s">
        <v>386</v>
      </c>
      <c r="B129" s="174" t="s">
        <v>346</v>
      </c>
      <c r="C129" s="185">
        <v>0</v>
      </c>
      <c r="D129" s="85">
        <v>0</v>
      </c>
      <c r="E129" s="85" t="e">
        <f t="shared" si="0"/>
        <v>#DIV/0!</v>
      </c>
    </row>
    <row r="130" spans="1:5" ht="36" customHeight="1" hidden="1">
      <c r="A130" s="134" t="s">
        <v>348</v>
      </c>
      <c r="B130" s="174" t="s">
        <v>346</v>
      </c>
      <c r="C130" s="186">
        <v>0</v>
      </c>
      <c r="D130" s="187">
        <v>0</v>
      </c>
      <c r="E130" s="85" t="e">
        <f t="shared" si="0"/>
        <v>#DIV/0!</v>
      </c>
    </row>
    <row r="131" spans="1:5" ht="27" customHeight="1">
      <c r="A131" s="188" t="s">
        <v>91</v>
      </c>
      <c r="B131" s="189" t="s">
        <v>161</v>
      </c>
      <c r="C131" s="190">
        <f>C132+C134+C138+C141+C136</f>
        <v>96849.7</v>
      </c>
      <c r="D131" s="190">
        <f>D132+D134+D138+D141+D136</f>
        <v>21438.2</v>
      </c>
      <c r="E131" s="107">
        <f t="shared" si="0"/>
        <v>22.135535783796957</v>
      </c>
    </row>
    <row r="132" spans="1:5" ht="63" customHeight="1">
      <c r="A132" s="133" t="s">
        <v>172</v>
      </c>
      <c r="B132" s="20" t="s">
        <v>153</v>
      </c>
      <c r="C132" s="107">
        <f>C133</f>
        <v>18689</v>
      </c>
      <c r="D132" s="107">
        <f>D133</f>
        <v>0</v>
      </c>
      <c r="E132" s="107">
        <f t="shared" si="0"/>
        <v>0</v>
      </c>
    </row>
    <row r="133" spans="1:5" ht="48" customHeight="1">
      <c r="A133" s="132" t="s">
        <v>141</v>
      </c>
      <c r="B133" s="19" t="s">
        <v>173</v>
      </c>
      <c r="C133" s="85">
        <v>18689</v>
      </c>
      <c r="D133" s="85">
        <v>0</v>
      </c>
      <c r="E133" s="85">
        <f t="shared" si="0"/>
        <v>0</v>
      </c>
    </row>
    <row r="134" spans="1:5" ht="54" customHeight="1">
      <c r="A134" s="191" t="s">
        <v>373</v>
      </c>
      <c r="B134" s="192" t="s">
        <v>375</v>
      </c>
      <c r="C134" s="107">
        <f>C135</f>
        <v>6303.7</v>
      </c>
      <c r="D134" s="107">
        <f>D135</f>
        <v>1307</v>
      </c>
      <c r="E134" s="107">
        <f t="shared" si="0"/>
        <v>20.733854720243666</v>
      </c>
    </row>
    <row r="135" spans="1:5" ht="64.5" customHeight="1">
      <c r="A135" s="193" t="s">
        <v>398</v>
      </c>
      <c r="B135" s="194" t="s">
        <v>376</v>
      </c>
      <c r="C135" s="85">
        <v>6303.7</v>
      </c>
      <c r="D135" s="85">
        <v>1307</v>
      </c>
      <c r="E135" s="85">
        <f t="shared" si="0"/>
        <v>20.733854720243666</v>
      </c>
    </row>
    <row r="136" spans="1:5" ht="33.75" customHeight="1" hidden="1">
      <c r="A136" s="135" t="s">
        <v>420</v>
      </c>
      <c r="B136" s="20" t="s">
        <v>421</v>
      </c>
      <c r="C136" s="107">
        <f>C137</f>
        <v>0</v>
      </c>
      <c r="D136" s="107">
        <f>D137</f>
        <v>0</v>
      </c>
      <c r="E136" s="85" t="e">
        <f t="shared" si="0"/>
        <v>#DIV/0!</v>
      </c>
    </row>
    <row r="137" spans="1:5" ht="33.75" customHeight="1" hidden="1">
      <c r="A137" s="136" t="s">
        <v>422</v>
      </c>
      <c r="B137" s="19" t="s">
        <v>423</v>
      </c>
      <c r="C137" s="85"/>
      <c r="D137" s="85"/>
      <c r="E137" s="85" t="e">
        <f t="shared" si="0"/>
        <v>#DIV/0!</v>
      </c>
    </row>
    <row r="138" spans="1:5" ht="24.75">
      <c r="A138" s="188" t="s">
        <v>178</v>
      </c>
      <c r="B138" s="20" t="s">
        <v>179</v>
      </c>
      <c r="C138" s="107">
        <f>C139+C140</f>
        <v>24491.5</v>
      </c>
      <c r="D138" s="107">
        <f>D139+D140</f>
        <v>1999.9</v>
      </c>
      <c r="E138" s="107">
        <f t="shared" si="0"/>
        <v>8.165690137394607</v>
      </c>
    </row>
    <row r="139" spans="1:5" ht="35.25" customHeight="1">
      <c r="A139" s="95" t="s">
        <v>445</v>
      </c>
      <c r="B139" s="19" t="s">
        <v>180</v>
      </c>
      <c r="C139" s="85">
        <v>1999.9</v>
      </c>
      <c r="D139" s="85">
        <v>1999.9</v>
      </c>
      <c r="E139" s="85">
        <f t="shared" si="0"/>
        <v>100</v>
      </c>
    </row>
    <row r="140" spans="1:5" ht="34.5" customHeight="1">
      <c r="A140" s="134" t="s">
        <v>479</v>
      </c>
      <c r="B140" s="19" t="s">
        <v>180</v>
      </c>
      <c r="C140" s="85">
        <v>22491.6</v>
      </c>
      <c r="D140" s="85">
        <v>0</v>
      </c>
      <c r="E140" s="85">
        <f>D140/C140*100</f>
        <v>0</v>
      </c>
    </row>
    <row r="141" spans="1:5" ht="18" customHeight="1">
      <c r="A141" s="133" t="s">
        <v>73</v>
      </c>
      <c r="B141" s="20" t="s">
        <v>159</v>
      </c>
      <c r="C141" s="107">
        <f>SUM(C142:C152)</f>
        <v>47365.5</v>
      </c>
      <c r="D141" s="107">
        <f>SUM(D142:D152)</f>
        <v>18131.3</v>
      </c>
      <c r="E141" s="107">
        <f t="shared" si="0"/>
        <v>38.27954946110565</v>
      </c>
    </row>
    <row r="142" spans="1:5" ht="24">
      <c r="A142" s="137" t="s">
        <v>424</v>
      </c>
      <c r="B142" s="19" t="s">
        <v>155</v>
      </c>
      <c r="C142" s="85">
        <v>27043</v>
      </c>
      <c r="D142" s="85">
        <v>17829.5</v>
      </c>
      <c r="E142" s="85">
        <f t="shared" si="0"/>
        <v>65.93018526051104</v>
      </c>
    </row>
    <row r="143" spans="1:5" ht="36.75" customHeight="1">
      <c r="A143" s="132" t="s">
        <v>425</v>
      </c>
      <c r="B143" s="19" t="s">
        <v>155</v>
      </c>
      <c r="C143" s="85">
        <v>1177.4</v>
      </c>
      <c r="D143" s="85">
        <v>0</v>
      </c>
      <c r="E143" s="85">
        <f t="shared" si="0"/>
        <v>0</v>
      </c>
    </row>
    <row r="144" spans="1:5" ht="25.5" customHeight="1">
      <c r="A144" s="132" t="s">
        <v>426</v>
      </c>
      <c r="B144" s="19" t="s">
        <v>155</v>
      </c>
      <c r="C144" s="85">
        <v>4511.3</v>
      </c>
      <c r="D144" s="85">
        <v>0</v>
      </c>
      <c r="E144" s="85">
        <f t="shared" si="0"/>
        <v>0</v>
      </c>
    </row>
    <row r="145" spans="1:5" ht="33.75" customHeight="1">
      <c r="A145" s="132" t="s">
        <v>480</v>
      </c>
      <c r="B145" s="19" t="s">
        <v>155</v>
      </c>
      <c r="C145" s="85">
        <v>3350</v>
      </c>
      <c r="D145" s="85">
        <v>0</v>
      </c>
      <c r="E145" s="85">
        <f t="shared" si="0"/>
        <v>0</v>
      </c>
    </row>
    <row r="146" spans="1:5" ht="69" customHeight="1">
      <c r="A146" s="137" t="s">
        <v>427</v>
      </c>
      <c r="B146" s="19" t="s">
        <v>155</v>
      </c>
      <c r="C146" s="85">
        <v>1071.5</v>
      </c>
      <c r="D146" s="85">
        <v>0</v>
      </c>
      <c r="E146" s="85">
        <f t="shared" si="0"/>
        <v>0</v>
      </c>
    </row>
    <row r="147" spans="1:5" ht="60.75">
      <c r="A147" s="132" t="s">
        <v>399</v>
      </c>
      <c r="B147" s="19" t="s">
        <v>155</v>
      </c>
      <c r="C147" s="85">
        <v>5000</v>
      </c>
      <c r="D147" s="85">
        <v>0</v>
      </c>
      <c r="E147" s="85">
        <f t="shared" si="0"/>
        <v>0</v>
      </c>
    </row>
    <row r="148" spans="1:5" ht="72.75">
      <c r="A148" s="132" t="s">
        <v>428</v>
      </c>
      <c r="B148" s="19" t="s">
        <v>155</v>
      </c>
      <c r="C148" s="195">
        <v>1000</v>
      </c>
      <c r="D148" s="195">
        <v>301.8</v>
      </c>
      <c r="E148" s="85">
        <f t="shared" si="0"/>
        <v>30.18</v>
      </c>
    </row>
    <row r="149" spans="1:5" ht="60.75">
      <c r="A149" s="132" t="s">
        <v>429</v>
      </c>
      <c r="B149" s="19" t="s">
        <v>155</v>
      </c>
      <c r="C149" s="85">
        <v>1000</v>
      </c>
      <c r="D149" s="195">
        <v>0</v>
      </c>
      <c r="E149" s="85">
        <f t="shared" si="0"/>
        <v>0</v>
      </c>
    </row>
    <row r="150" spans="1:5" ht="48.75" hidden="1">
      <c r="A150" s="132" t="s">
        <v>430</v>
      </c>
      <c r="B150" s="178" t="s">
        <v>155</v>
      </c>
      <c r="C150" s="196"/>
      <c r="D150" s="196"/>
      <c r="E150" s="198" t="e">
        <f t="shared" si="0"/>
        <v>#DIV/0!</v>
      </c>
    </row>
    <row r="151" spans="1:5" ht="36.75">
      <c r="A151" s="132" t="s">
        <v>95</v>
      </c>
      <c r="B151" s="178" t="s">
        <v>155</v>
      </c>
      <c r="C151" s="197">
        <v>2272.3</v>
      </c>
      <c r="D151" s="197">
        <v>0</v>
      </c>
      <c r="E151" s="198">
        <f t="shared" si="0"/>
        <v>0</v>
      </c>
    </row>
    <row r="152" spans="1:5" ht="60.75">
      <c r="A152" s="132" t="s">
        <v>431</v>
      </c>
      <c r="B152" s="178" t="s">
        <v>155</v>
      </c>
      <c r="C152" s="186">
        <v>940</v>
      </c>
      <c r="D152" s="199">
        <v>0</v>
      </c>
      <c r="E152" s="198">
        <f t="shared" si="0"/>
        <v>0</v>
      </c>
    </row>
    <row r="153" spans="1:5" ht="24.75">
      <c r="A153" s="188" t="s">
        <v>85</v>
      </c>
      <c r="B153" s="189" t="s">
        <v>148</v>
      </c>
      <c r="C153" s="190">
        <f>C154+C156+C173+C176+C180+C182+C178</f>
        <v>214605.89999999994</v>
      </c>
      <c r="D153" s="190">
        <f>D154+D156+D173+D176+D180+D182+D178</f>
        <v>47885.3</v>
      </c>
      <c r="E153" s="107">
        <f t="shared" si="0"/>
        <v>22.313133049930137</v>
      </c>
    </row>
    <row r="154" spans="1:5" ht="36.75">
      <c r="A154" s="133" t="s">
        <v>181</v>
      </c>
      <c r="B154" s="20" t="s">
        <v>182</v>
      </c>
      <c r="C154" s="107">
        <f>C155</f>
        <v>11123.9</v>
      </c>
      <c r="D154" s="107">
        <f>D155</f>
        <v>4621.2</v>
      </c>
      <c r="E154" s="107">
        <f t="shared" si="0"/>
        <v>41.54298402538678</v>
      </c>
    </row>
    <row r="155" spans="1:5" ht="87.75" customHeight="1">
      <c r="A155" s="132" t="s">
        <v>183</v>
      </c>
      <c r="B155" s="23" t="s">
        <v>157</v>
      </c>
      <c r="C155" s="195">
        <v>11123.9</v>
      </c>
      <c r="D155" s="195">
        <v>4621.2</v>
      </c>
      <c r="E155" s="85">
        <f>D155/C155*100</f>
        <v>41.54298402538678</v>
      </c>
    </row>
    <row r="156" spans="1:5" ht="27" customHeight="1">
      <c r="A156" s="133" t="s">
        <v>92</v>
      </c>
      <c r="B156" s="20" t="s">
        <v>184</v>
      </c>
      <c r="C156" s="107">
        <f>SUM(C157:C172)</f>
        <v>194638.19999999995</v>
      </c>
      <c r="D156" s="107">
        <f>SUM(D157:D172)</f>
        <v>41212.00000000001</v>
      </c>
      <c r="E156" s="107">
        <f t="shared" si="0"/>
        <v>21.17364422811145</v>
      </c>
    </row>
    <row r="157" spans="1:5" ht="49.5" customHeight="1">
      <c r="A157" s="132" t="s">
        <v>123</v>
      </c>
      <c r="B157" s="23" t="s">
        <v>138</v>
      </c>
      <c r="C157" s="195">
        <v>16166.1</v>
      </c>
      <c r="D157" s="195">
        <v>3631</v>
      </c>
      <c r="E157" s="85">
        <f aca="true" t="shared" si="1" ref="E157:E207">D157/C157*100</f>
        <v>22.46058109253314</v>
      </c>
    </row>
    <row r="158" spans="1:5" ht="49.5" customHeight="1">
      <c r="A158" s="132" t="s">
        <v>124</v>
      </c>
      <c r="B158" s="23" t="s">
        <v>138</v>
      </c>
      <c r="C158" s="195">
        <v>157087.2</v>
      </c>
      <c r="D158" s="195">
        <v>32834.5</v>
      </c>
      <c r="E158" s="85">
        <f t="shared" si="1"/>
        <v>20.90208495663555</v>
      </c>
    </row>
    <row r="159" spans="1:5" ht="48.75">
      <c r="A159" s="132" t="s">
        <v>432</v>
      </c>
      <c r="B159" s="23" t="s">
        <v>138</v>
      </c>
      <c r="C159" s="195">
        <v>9176.3</v>
      </c>
      <c r="D159" s="195">
        <v>1948</v>
      </c>
      <c r="E159" s="85">
        <f t="shared" si="1"/>
        <v>21.228599762431482</v>
      </c>
    </row>
    <row r="160" spans="1:5" ht="39.75" customHeight="1">
      <c r="A160" s="138" t="s">
        <v>93</v>
      </c>
      <c r="B160" s="23" t="s">
        <v>138</v>
      </c>
      <c r="C160" s="195">
        <v>5208.8</v>
      </c>
      <c r="D160" s="195">
        <v>1440</v>
      </c>
      <c r="E160" s="85">
        <f t="shared" si="1"/>
        <v>27.64552296114268</v>
      </c>
    </row>
    <row r="161" spans="1:5" ht="48.75">
      <c r="A161" s="132" t="s">
        <v>137</v>
      </c>
      <c r="B161" s="23" t="s">
        <v>138</v>
      </c>
      <c r="C161" s="195">
        <v>120.6</v>
      </c>
      <c r="D161" s="195">
        <v>56.5</v>
      </c>
      <c r="E161" s="85">
        <f t="shared" si="1"/>
        <v>46.84908789386402</v>
      </c>
    </row>
    <row r="162" spans="1:5" ht="49.5" customHeight="1">
      <c r="A162" s="139" t="s">
        <v>185</v>
      </c>
      <c r="B162" s="23" t="s">
        <v>138</v>
      </c>
      <c r="C162" s="195">
        <v>973.5</v>
      </c>
      <c r="D162" s="195">
        <v>113</v>
      </c>
      <c r="E162" s="85">
        <f t="shared" si="1"/>
        <v>11.607601438109914</v>
      </c>
    </row>
    <row r="163" spans="1:5" ht="72.75">
      <c r="A163" s="139" t="s">
        <v>433</v>
      </c>
      <c r="B163" s="23" t="s">
        <v>138</v>
      </c>
      <c r="C163" s="195">
        <v>58</v>
      </c>
      <c r="D163" s="195">
        <v>4.8</v>
      </c>
      <c r="E163" s="85">
        <f t="shared" si="1"/>
        <v>8.275862068965518</v>
      </c>
    </row>
    <row r="164" spans="1:5" ht="72" customHeight="1">
      <c r="A164" s="139" t="s">
        <v>139</v>
      </c>
      <c r="B164" s="23" t="s">
        <v>138</v>
      </c>
      <c r="C164" s="195">
        <v>3484.8</v>
      </c>
      <c r="D164" s="195">
        <v>505</v>
      </c>
      <c r="E164" s="85">
        <f t="shared" si="1"/>
        <v>14.491505968778695</v>
      </c>
    </row>
    <row r="165" spans="1:5" ht="36">
      <c r="A165" s="140" t="s">
        <v>434</v>
      </c>
      <c r="B165" s="23" t="s">
        <v>138</v>
      </c>
      <c r="C165" s="195">
        <v>351.3</v>
      </c>
      <c r="D165" s="195">
        <v>87.8</v>
      </c>
      <c r="E165" s="85">
        <f t="shared" si="1"/>
        <v>24.99288357529177</v>
      </c>
    </row>
    <row r="166" spans="1:5" ht="37.5" customHeight="1">
      <c r="A166" s="141" t="s">
        <v>187</v>
      </c>
      <c r="B166" s="23" t="s">
        <v>186</v>
      </c>
      <c r="C166" s="195">
        <v>332.4</v>
      </c>
      <c r="D166" s="195">
        <v>83.1</v>
      </c>
      <c r="E166" s="85">
        <f t="shared" si="1"/>
        <v>25</v>
      </c>
    </row>
    <row r="167" spans="1:5" ht="48.75">
      <c r="A167" s="139" t="s">
        <v>435</v>
      </c>
      <c r="B167" s="23" t="s">
        <v>186</v>
      </c>
      <c r="C167" s="195">
        <v>464</v>
      </c>
      <c r="D167" s="195">
        <v>116</v>
      </c>
      <c r="E167" s="85">
        <f t="shared" si="1"/>
        <v>25</v>
      </c>
    </row>
    <row r="168" spans="1:5" ht="59.25" customHeight="1">
      <c r="A168" s="139" t="s">
        <v>436</v>
      </c>
      <c r="B168" s="23" t="s">
        <v>138</v>
      </c>
      <c r="C168" s="195">
        <v>143.5</v>
      </c>
      <c r="D168" s="195">
        <v>143.5</v>
      </c>
      <c r="E168" s="85">
        <f t="shared" si="1"/>
        <v>100</v>
      </c>
    </row>
    <row r="169" spans="1:5" ht="37.5" customHeight="1">
      <c r="A169" s="138" t="s">
        <v>437</v>
      </c>
      <c r="B169" s="23" t="s">
        <v>188</v>
      </c>
      <c r="C169" s="195">
        <v>746.4</v>
      </c>
      <c r="D169" s="195">
        <v>248.8</v>
      </c>
      <c r="E169" s="85">
        <f t="shared" si="1"/>
        <v>33.333333333333336</v>
      </c>
    </row>
    <row r="170" spans="1:5" ht="50.25" customHeight="1">
      <c r="A170" s="230" t="s">
        <v>481</v>
      </c>
      <c r="B170" s="23" t="s">
        <v>138</v>
      </c>
      <c r="C170" s="195">
        <v>10.5</v>
      </c>
      <c r="D170" s="195">
        <v>0</v>
      </c>
      <c r="E170" s="85">
        <f t="shared" si="1"/>
        <v>0</v>
      </c>
    </row>
    <row r="171" spans="1:5" ht="62.25" customHeight="1">
      <c r="A171" s="231" t="s">
        <v>482</v>
      </c>
      <c r="B171" s="23" t="s">
        <v>138</v>
      </c>
      <c r="C171" s="195">
        <v>15.5</v>
      </c>
      <c r="D171" s="195">
        <v>0</v>
      </c>
      <c r="E171" s="85">
        <f t="shared" si="1"/>
        <v>0</v>
      </c>
    </row>
    <row r="172" spans="1:5" ht="60">
      <c r="A172" s="138" t="s">
        <v>438</v>
      </c>
      <c r="B172" s="23" t="s">
        <v>138</v>
      </c>
      <c r="C172" s="195">
        <v>299.3</v>
      </c>
      <c r="D172" s="195">
        <v>0</v>
      </c>
      <c r="E172" s="85">
        <f t="shared" si="1"/>
        <v>0</v>
      </c>
    </row>
    <row r="173" spans="1:5" ht="36">
      <c r="A173" s="200" t="s">
        <v>189</v>
      </c>
      <c r="B173" s="44" t="s">
        <v>190</v>
      </c>
      <c r="C173" s="201">
        <f>C174+C175</f>
        <v>6800.6</v>
      </c>
      <c r="D173" s="201">
        <f>D174+D175</f>
        <v>1794.1999999999998</v>
      </c>
      <c r="E173" s="107">
        <f t="shared" si="1"/>
        <v>26.382966208863916</v>
      </c>
    </row>
    <row r="174" spans="1:5" ht="15.75">
      <c r="A174" s="132" t="s">
        <v>191</v>
      </c>
      <c r="B174" s="23" t="s">
        <v>158</v>
      </c>
      <c r="C174" s="195">
        <v>5407.7</v>
      </c>
      <c r="D174" s="195">
        <v>1423.1</v>
      </c>
      <c r="E174" s="85">
        <f t="shared" si="1"/>
        <v>26.316178782107</v>
      </c>
    </row>
    <row r="175" spans="1:5" ht="36.75">
      <c r="A175" s="132" t="s">
        <v>192</v>
      </c>
      <c r="B175" s="23" t="s">
        <v>158</v>
      </c>
      <c r="C175" s="195">
        <v>1392.9</v>
      </c>
      <c r="D175" s="195">
        <v>371.1</v>
      </c>
      <c r="E175" s="85">
        <f t="shared" si="1"/>
        <v>26.64225716131811</v>
      </c>
    </row>
    <row r="176" spans="1:5" ht="60.75">
      <c r="A176" s="202" t="s">
        <v>193</v>
      </c>
      <c r="B176" s="44" t="s">
        <v>194</v>
      </c>
      <c r="C176" s="201">
        <f>C177</f>
        <v>864.8</v>
      </c>
      <c r="D176" s="201">
        <f>D177</f>
        <v>20</v>
      </c>
      <c r="E176" s="107">
        <f t="shared" si="1"/>
        <v>2.3126734505087883</v>
      </c>
    </row>
    <row r="177" spans="1:5" ht="48">
      <c r="A177" s="203" t="s">
        <v>140</v>
      </c>
      <c r="B177" s="23" t="s">
        <v>156</v>
      </c>
      <c r="C177" s="195">
        <v>864.8</v>
      </c>
      <c r="D177" s="195">
        <v>20</v>
      </c>
      <c r="E177" s="85">
        <f t="shared" si="1"/>
        <v>2.3126734505087883</v>
      </c>
    </row>
    <row r="178" spans="1:5" ht="48" hidden="1">
      <c r="A178" s="204" t="s">
        <v>400</v>
      </c>
      <c r="B178" s="44" t="s">
        <v>401</v>
      </c>
      <c r="C178" s="201">
        <f>C179</f>
        <v>0</v>
      </c>
      <c r="D178" s="201">
        <f>D179</f>
        <v>0</v>
      </c>
      <c r="E178" s="107" t="e">
        <f t="shared" si="1"/>
        <v>#DIV/0!</v>
      </c>
    </row>
    <row r="179" spans="1:5" ht="48" hidden="1">
      <c r="A179" s="203" t="s">
        <v>403</v>
      </c>
      <c r="B179" s="23" t="s">
        <v>402</v>
      </c>
      <c r="C179" s="195"/>
      <c r="D179" s="195"/>
      <c r="E179" s="85" t="e">
        <f t="shared" si="1"/>
        <v>#DIV/0!</v>
      </c>
    </row>
    <row r="180" spans="1:5" ht="24" hidden="1">
      <c r="A180" s="204" t="s">
        <v>195</v>
      </c>
      <c r="B180" s="44" t="s">
        <v>196</v>
      </c>
      <c r="C180" s="201">
        <f>C181</f>
        <v>0</v>
      </c>
      <c r="D180" s="201">
        <f>D181</f>
        <v>0</v>
      </c>
      <c r="E180" s="107" t="e">
        <f t="shared" si="1"/>
        <v>#DIV/0!</v>
      </c>
    </row>
    <row r="181" spans="1:5" ht="28.5" customHeight="1" hidden="1">
      <c r="A181" s="203" t="s">
        <v>197</v>
      </c>
      <c r="B181" s="23" t="s">
        <v>198</v>
      </c>
      <c r="C181" s="195"/>
      <c r="D181" s="195">
        <v>0</v>
      </c>
      <c r="E181" s="85" t="e">
        <f t="shared" si="1"/>
        <v>#DIV/0!</v>
      </c>
    </row>
    <row r="182" spans="1:5" ht="24">
      <c r="A182" s="204" t="s">
        <v>199</v>
      </c>
      <c r="B182" s="44" t="s">
        <v>200</v>
      </c>
      <c r="C182" s="201">
        <f>C183</f>
        <v>1178.4</v>
      </c>
      <c r="D182" s="201">
        <f>D183</f>
        <v>237.9</v>
      </c>
      <c r="E182" s="107">
        <f t="shared" si="1"/>
        <v>20.188391038696537</v>
      </c>
    </row>
    <row r="183" spans="1:5" ht="36.75">
      <c r="A183" s="132" t="s">
        <v>201</v>
      </c>
      <c r="B183" s="19" t="s">
        <v>203</v>
      </c>
      <c r="C183" s="195">
        <v>1178.4</v>
      </c>
      <c r="D183" s="195">
        <v>237.9</v>
      </c>
      <c r="E183" s="85">
        <f t="shared" si="1"/>
        <v>20.188391038696537</v>
      </c>
    </row>
    <row r="184" spans="1:5" ht="21" customHeight="1">
      <c r="A184" s="133" t="s">
        <v>0</v>
      </c>
      <c r="B184" s="20" t="s">
        <v>154</v>
      </c>
      <c r="C184" s="107">
        <f>C185+C187+C193+C189+C191</f>
        <v>22370.200000000004</v>
      </c>
      <c r="D184" s="107">
        <f>D185+D187+D193+D189+D191</f>
        <v>5839.9</v>
      </c>
      <c r="E184" s="107">
        <f t="shared" si="1"/>
        <v>26.105712063370014</v>
      </c>
    </row>
    <row r="185" spans="1:5" ht="49.5" customHeight="1">
      <c r="A185" s="133" t="s">
        <v>1</v>
      </c>
      <c r="B185" s="20" t="s">
        <v>144</v>
      </c>
      <c r="C185" s="107">
        <f>C186</f>
        <v>3983</v>
      </c>
      <c r="D185" s="107">
        <f>D186</f>
        <v>1146.2</v>
      </c>
      <c r="E185" s="107">
        <f t="shared" si="1"/>
        <v>28.777303540045196</v>
      </c>
    </row>
    <row r="186" spans="1:5" ht="48.75">
      <c r="A186" s="132" t="s">
        <v>202</v>
      </c>
      <c r="B186" s="19" t="s">
        <v>160</v>
      </c>
      <c r="C186" s="195">
        <v>3983</v>
      </c>
      <c r="D186" s="195">
        <v>1146.2</v>
      </c>
      <c r="E186" s="85">
        <f t="shared" si="1"/>
        <v>28.777303540045196</v>
      </c>
    </row>
    <row r="187" spans="1:5" ht="48">
      <c r="A187" s="205" t="s">
        <v>349</v>
      </c>
      <c r="B187" s="20" t="s">
        <v>350</v>
      </c>
      <c r="C187" s="206">
        <f>C188</f>
        <v>13487.4</v>
      </c>
      <c r="D187" s="207">
        <f>D188</f>
        <v>3691.2</v>
      </c>
      <c r="E187" s="107">
        <f t="shared" si="1"/>
        <v>27.367765469994215</v>
      </c>
    </row>
    <row r="188" spans="1:5" ht="48">
      <c r="A188" s="134" t="s">
        <v>351</v>
      </c>
      <c r="B188" s="19" t="s">
        <v>352</v>
      </c>
      <c r="C188" s="208">
        <v>13487.4</v>
      </c>
      <c r="D188" s="208">
        <v>3691.2</v>
      </c>
      <c r="E188" s="85">
        <f t="shared" si="1"/>
        <v>27.367765469994215</v>
      </c>
    </row>
    <row r="189" spans="1:5" ht="77.25">
      <c r="A189" s="57" t="s">
        <v>457</v>
      </c>
      <c r="B189" s="227" t="s">
        <v>458</v>
      </c>
      <c r="C189" s="206">
        <f>C190</f>
        <v>3726.4</v>
      </c>
      <c r="D189" s="206">
        <f>D190</f>
        <v>921.4</v>
      </c>
      <c r="E189" s="107">
        <f t="shared" si="1"/>
        <v>24.72627737226277</v>
      </c>
    </row>
    <row r="190" spans="1:5" ht="64.5">
      <c r="A190" s="48" t="s">
        <v>457</v>
      </c>
      <c r="B190" s="228" t="s">
        <v>467</v>
      </c>
      <c r="C190" s="208">
        <v>3726.4</v>
      </c>
      <c r="D190" s="208">
        <v>921.4</v>
      </c>
      <c r="E190" s="85">
        <f t="shared" si="1"/>
        <v>24.72627737226277</v>
      </c>
    </row>
    <row r="191" spans="1:5" ht="36" hidden="1">
      <c r="A191" s="182" t="s">
        <v>387</v>
      </c>
      <c r="B191" s="20" t="s">
        <v>389</v>
      </c>
      <c r="C191" s="207">
        <f>C192</f>
        <v>0</v>
      </c>
      <c r="D191" s="207">
        <f>D192</f>
        <v>0</v>
      </c>
      <c r="E191" s="107" t="e">
        <f t="shared" si="1"/>
        <v>#DIV/0!</v>
      </c>
    </row>
    <row r="192" spans="1:5" ht="36" hidden="1">
      <c r="A192" s="134" t="s">
        <v>388</v>
      </c>
      <c r="B192" s="19" t="s">
        <v>390</v>
      </c>
      <c r="C192" s="210">
        <v>0</v>
      </c>
      <c r="D192" s="209">
        <v>0</v>
      </c>
      <c r="E192" s="85" t="e">
        <f t="shared" si="1"/>
        <v>#DIV/0!</v>
      </c>
    </row>
    <row r="193" spans="1:5" ht="24">
      <c r="A193" s="211" t="s">
        <v>316</v>
      </c>
      <c r="B193" s="20" t="s">
        <v>353</v>
      </c>
      <c r="C193" s="207">
        <f>C194+C199+C195+C196+C197+C198</f>
        <v>1173.4</v>
      </c>
      <c r="D193" s="207">
        <f>D194+D199+D195+D196+D197+D198</f>
        <v>81.1</v>
      </c>
      <c r="E193" s="107">
        <f t="shared" si="1"/>
        <v>6.911539117095619</v>
      </c>
    </row>
    <row r="194" spans="1:5" ht="57.75" customHeight="1">
      <c r="A194" s="134" t="s">
        <v>483</v>
      </c>
      <c r="B194" s="19" t="s">
        <v>354</v>
      </c>
      <c r="C194" s="210">
        <v>153</v>
      </c>
      <c r="D194" s="209">
        <v>44.4</v>
      </c>
      <c r="E194" s="85">
        <f t="shared" si="1"/>
        <v>29.01960784313725</v>
      </c>
    </row>
    <row r="195" spans="1:5" ht="38.25" customHeight="1">
      <c r="A195" s="134" t="s">
        <v>484</v>
      </c>
      <c r="B195" s="19" t="s">
        <v>354</v>
      </c>
      <c r="C195" s="225">
        <v>456</v>
      </c>
      <c r="D195" s="217">
        <v>0</v>
      </c>
      <c r="E195" s="85">
        <f t="shared" si="1"/>
        <v>0</v>
      </c>
    </row>
    <row r="196" spans="1:5" ht="42" customHeight="1">
      <c r="A196" s="134" t="s">
        <v>485</v>
      </c>
      <c r="B196" s="228" t="s">
        <v>459</v>
      </c>
      <c r="C196" s="225">
        <v>96</v>
      </c>
      <c r="D196" s="225">
        <v>0</v>
      </c>
      <c r="E196" s="85">
        <f t="shared" si="1"/>
        <v>0</v>
      </c>
    </row>
    <row r="197" spans="1:5" ht="46.5" customHeight="1">
      <c r="A197" s="134" t="s">
        <v>486</v>
      </c>
      <c r="B197" s="228" t="s">
        <v>459</v>
      </c>
      <c r="C197" s="225">
        <v>96</v>
      </c>
      <c r="D197" s="217">
        <v>0</v>
      </c>
      <c r="E197" s="85">
        <f t="shared" si="1"/>
        <v>0</v>
      </c>
    </row>
    <row r="198" spans="1:5" ht="36" customHeight="1">
      <c r="A198" s="134" t="s">
        <v>487</v>
      </c>
      <c r="B198" s="228" t="s">
        <v>459</v>
      </c>
      <c r="C198" s="225">
        <v>193.4</v>
      </c>
      <c r="D198" s="225">
        <v>0</v>
      </c>
      <c r="E198" s="85">
        <f t="shared" si="1"/>
        <v>0</v>
      </c>
    </row>
    <row r="199" spans="1:5" ht="33.75" customHeight="1">
      <c r="A199" s="134" t="s">
        <v>488</v>
      </c>
      <c r="B199" s="19" t="s">
        <v>354</v>
      </c>
      <c r="C199" s="225">
        <v>179</v>
      </c>
      <c r="D199" s="217">
        <v>36.7</v>
      </c>
      <c r="E199" s="85">
        <f t="shared" si="1"/>
        <v>20.502793296089386</v>
      </c>
    </row>
    <row r="200" spans="1:5" ht="33.75" customHeight="1">
      <c r="A200" s="75" t="s">
        <v>272</v>
      </c>
      <c r="B200" s="17" t="s">
        <v>275</v>
      </c>
      <c r="C200" s="229">
        <f>C201</f>
        <v>380</v>
      </c>
      <c r="D200" s="229">
        <f>D201</f>
        <v>0</v>
      </c>
      <c r="E200" s="107">
        <f t="shared" si="1"/>
        <v>0</v>
      </c>
    </row>
    <row r="201" spans="1:5" ht="33.75" customHeight="1">
      <c r="A201" s="76" t="s">
        <v>274</v>
      </c>
      <c r="B201" s="18" t="s">
        <v>477</v>
      </c>
      <c r="C201" s="225">
        <v>380</v>
      </c>
      <c r="D201" s="217">
        <v>0</v>
      </c>
      <c r="E201" s="85">
        <f t="shared" si="1"/>
        <v>0</v>
      </c>
    </row>
    <row r="202" spans="1:5" ht="33.75" customHeight="1" hidden="1">
      <c r="A202" s="182" t="s">
        <v>452</v>
      </c>
      <c r="B202" s="20" t="s">
        <v>450</v>
      </c>
      <c r="C202" s="226">
        <f>C203</f>
        <v>0</v>
      </c>
      <c r="D202" s="229">
        <f>D203+D204</f>
        <v>0</v>
      </c>
      <c r="E202" s="107">
        <v>0</v>
      </c>
    </row>
    <row r="203" spans="1:5" ht="25.5" customHeight="1" hidden="1">
      <c r="A203" s="134" t="s">
        <v>453</v>
      </c>
      <c r="B203" s="19" t="s">
        <v>451</v>
      </c>
      <c r="C203" s="216">
        <v>0</v>
      </c>
      <c r="D203" s="217"/>
      <c r="E203" s="85">
        <v>0</v>
      </c>
    </row>
    <row r="204" spans="1:5" ht="25.5" customHeight="1" hidden="1">
      <c r="A204" s="14" t="s">
        <v>460</v>
      </c>
      <c r="B204" s="228" t="s">
        <v>461</v>
      </c>
      <c r="C204" s="216">
        <v>0</v>
      </c>
      <c r="D204" s="217"/>
      <c r="E204" s="85">
        <v>0</v>
      </c>
    </row>
    <row r="205" spans="1:5" ht="39" hidden="1">
      <c r="A205" s="11" t="s">
        <v>406</v>
      </c>
      <c r="B205" s="189" t="s">
        <v>408</v>
      </c>
      <c r="C205" s="212">
        <f>C206</f>
        <v>0</v>
      </c>
      <c r="D205" s="212">
        <f>D206</f>
        <v>0</v>
      </c>
      <c r="E205" s="107">
        <v>0</v>
      </c>
    </row>
    <row r="206" spans="1:5" ht="40.5" customHeight="1" hidden="1">
      <c r="A206" s="14" t="s">
        <v>407</v>
      </c>
      <c r="B206" s="19" t="s">
        <v>409</v>
      </c>
      <c r="C206" s="195">
        <v>0</v>
      </c>
      <c r="D206" s="195"/>
      <c r="E206" s="85">
        <v>0</v>
      </c>
    </row>
    <row r="207" spans="1:5" ht="22.5" customHeight="1">
      <c r="A207" s="213" t="s">
        <v>3</v>
      </c>
      <c r="B207" s="214"/>
      <c r="C207" s="107">
        <f>C12+C123</f>
        <v>484076.89999999997</v>
      </c>
      <c r="D207" s="107">
        <f>D12+D123</f>
        <v>97401.8</v>
      </c>
      <c r="E207" s="107">
        <f t="shared" si="1"/>
        <v>20.121141909477608</v>
      </c>
    </row>
    <row r="208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1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="90" zoomScaleNormal="90" zoomScalePageLayoutView="0" workbookViewId="0" topLeftCell="A61">
      <selection activeCell="E51" sqref="E51:E52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32" t="s">
        <v>106</v>
      </c>
      <c r="B1" s="232"/>
      <c r="C1" s="232"/>
      <c r="D1" s="232"/>
      <c r="E1" s="232"/>
    </row>
    <row r="2" spans="1:5" ht="16.5">
      <c r="A2" s="232" t="s">
        <v>464</v>
      </c>
      <c r="B2" s="232"/>
      <c r="C2" s="232"/>
      <c r="D2" s="232"/>
      <c r="E2" s="232"/>
    </row>
    <row r="3" spans="1:5" ht="15" customHeight="1">
      <c r="A3" s="240" t="s">
        <v>23</v>
      </c>
      <c r="B3" s="240"/>
      <c r="C3" s="240"/>
      <c r="D3" s="240"/>
      <c r="E3" s="240"/>
    </row>
    <row r="4" spans="1:5" ht="49.5" customHeight="1">
      <c r="A4" s="6" t="s">
        <v>4</v>
      </c>
      <c r="B4" s="5" t="s">
        <v>5</v>
      </c>
      <c r="C4" s="12" t="s">
        <v>462</v>
      </c>
      <c r="D4" s="12" t="s">
        <v>463</v>
      </c>
      <c r="E4" s="12" t="s">
        <v>111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0" t="s">
        <v>66</v>
      </c>
      <c r="B6" s="20" t="s">
        <v>6</v>
      </c>
      <c r="C6" s="125">
        <f>C7+C35</f>
        <v>106021</v>
      </c>
      <c r="D6" s="125">
        <f>D7+D35</f>
        <v>16455.3</v>
      </c>
      <c r="E6" s="126">
        <f>D6/C6*100</f>
        <v>15.520793050433404</v>
      </c>
    </row>
    <row r="7" spans="1:5" ht="18.75">
      <c r="A7" s="110" t="s">
        <v>65</v>
      </c>
      <c r="B7" s="20"/>
      <c r="C7" s="125">
        <f>C8+C21+C23+C31+C16+C33</f>
        <v>105419.5</v>
      </c>
      <c r="D7" s="125">
        <f>D8+D21+D23+D31+D16+D33</f>
        <v>16045.8</v>
      </c>
      <c r="E7" s="126">
        <f aca="true" t="shared" si="0" ref="E7:E88">D7/C7*100</f>
        <v>15.220903153591129</v>
      </c>
    </row>
    <row r="8" spans="1:5" ht="18.75">
      <c r="A8" s="110" t="s">
        <v>7</v>
      </c>
      <c r="B8" s="20" t="s">
        <v>8</v>
      </c>
      <c r="C8" s="125">
        <f>C9</f>
        <v>43327.799999999996</v>
      </c>
      <c r="D8" s="125">
        <f>D9</f>
        <v>5662.099999999999</v>
      </c>
      <c r="E8" s="126">
        <f t="shared" si="0"/>
        <v>13.068053305268212</v>
      </c>
    </row>
    <row r="9" spans="1:5" ht="18.75">
      <c r="A9" s="110" t="s">
        <v>9</v>
      </c>
      <c r="B9" s="20" t="s">
        <v>10</v>
      </c>
      <c r="C9" s="125">
        <f>C10+C11+C12+C13+C14+C15</f>
        <v>43327.799999999996</v>
      </c>
      <c r="D9" s="125">
        <f>D10+D11+D12+D13+D14+D15</f>
        <v>5662.099999999999</v>
      </c>
      <c r="E9" s="126">
        <f t="shared" si="0"/>
        <v>13.068053305268212</v>
      </c>
    </row>
    <row r="10" spans="1:5" ht="60.75">
      <c r="A10" s="111" t="s">
        <v>35</v>
      </c>
      <c r="B10" s="19" t="s">
        <v>60</v>
      </c>
      <c r="C10" s="131">
        <v>36199.1</v>
      </c>
      <c r="D10" s="218">
        <v>5546.1</v>
      </c>
      <c r="E10" s="128">
        <f t="shared" si="0"/>
        <v>15.32109914334887</v>
      </c>
    </row>
    <row r="11" spans="1:5" ht="90.75">
      <c r="A11" s="111" t="s">
        <v>32</v>
      </c>
      <c r="B11" s="19" t="s">
        <v>61</v>
      </c>
      <c r="C11" s="131">
        <v>174.2</v>
      </c>
      <c r="D11" s="218">
        <v>-0.1</v>
      </c>
      <c r="E11" s="128">
        <f t="shared" si="0"/>
        <v>-0.05740528128587831</v>
      </c>
    </row>
    <row r="12" spans="1:5" ht="45.75">
      <c r="A12" s="111" t="s">
        <v>33</v>
      </c>
      <c r="B12" s="19" t="s">
        <v>63</v>
      </c>
      <c r="C12" s="131">
        <v>183.6</v>
      </c>
      <c r="D12" s="218">
        <v>1.9</v>
      </c>
      <c r="E12" s="128">
        <f t="shared" si="0"/>
        <v>1.0348583877995643</v>
      </c>
    </row>
    <row r="13" spans="1:5" ht="75.75">
      <c r="A13" s="111" t="s">
        <v>34</v>
      </c>
      <c r="B13" s="19" t="s">
        <v>62</v>
      </c>
      <c r="C13" s="131">
        <v>687.8</v>
      </c>
      <c r="D13" s="218">
        <v>109.8</v>
      </c>
      <c r="E13" s="128">
        <f t="shared" si="0"/>
        <v>15.963943006687991</v>
      </c>
    </row>
    <row r="14" spans="1:5" ht="120.75">
      <c r="A14" s="111" t="s">
        <v>413</v>
      </c>
      <c r="B14" s="19" t="s">
        <v>414</v>
      </c>
      <c r="C14" s="131">
        <v>6083.1</v>
      </c>
      <c r="D14" s="218">
        <v>3.4</v>
      </c>
      <c r="E14" s="128">
        <f t="shared" si="0"/>
        <v>0.05589255478292318</v>
      </c>
    </row>
    <row r="15" spans="1:5" ht="75.75">
      <c r="A15" s="111" t="s">
        <v>469</v>
      </c>
      <c r="B15" s="19" t="s">
        <v>468</v>
      </c>
      <c r="C15" s="218">
        <v>0</v>
      </c>
      <c r="D15" s="218">
        <v>1</v>
      </c>
      <c r="E15" s="128">
        <v>0</v>
      </c>
    </row>
    <row r="16" spans="1:5" ht="30">
      <c r="A16" s="110" t="s">
        <v>163</v>
      </c>
      <c r="B16" s="20" t="s">
        <v>94</v>
      </c>
      <c r="C16" s="125">
        <f>SUM(C17:C20)</f>
        <v>32061.300000000003</v>
      </c>
      <c r="D16" s="125">
        <f>SUM(D17:D20)</f>
        <v>7642.9</v>
      </c>
      <c r="E16" s="126">
        <f t="shared" si="0"/>
        <v>23.838397070611606</v>
      </c>
    </row>
    <row r="17" spans="1:5" ht="90.75">
      <c r="A17" s="111" t="s">
        <v>164</v>
      </c>
      <c r="B17" s="42" t="s">
        <v>128</v>
      </c>
      <c r="C17" s="131">
        <v>14491.7</v>
      </c>
      <c r="D17" s="218">
        <v>3929.1</v>
      </c>
      <c r="E17" s="128">
        <f t="shared" si="0"/>
        <v>27.112761097731802</v>
      </c>
    </row>
    <row r="18" spans="1:5" ht="105.75">
      <c r="A18" s="111" t="s">
        <v>133</v>
      </c>
      <c r="B18" s="42" t="s">
        <v>129</v>
      </c>
      <c r="C18" s="131">
        <v>96.2</v>
      </c>
      <c r="D18" s="218">
        <v>16.1</v>
      </c>
      <c r="E18" s="128">
        <f t="shared" si="0"/>
        <v>16.735966735966738</v>
      </c>
    </row>
    <row r="19" spans="1:5" ht="90.75">
      <c r="A19" s="112" t="s">
        <v>134</v>
      </c>
      <c r="B19" s="42" t="s">
        <v>130</v>
      </c>
      <c r="C19" s="131">
        <v>19300.9</v>
      </c>
      <c r="D19" s="218">
        <v>4201.2</v>
      </c>
      <c r="E19" s="128">
        <f t="shared" si="0"/>
        <v>21.76686061271754</v>
      </c>
    </row>
    <row r="20" spans="1:5" ht="90.75">
      <c r="A20" s="113" t="s">
        <v>135</v>
      </c>
      <c r="B20" s="42" t="s">
        <v>131</v>
      </c>
      <c r="C20" s="131">
        <v>-1827.5</v>
      </c>
      <c r="D20" s="218">
        <v>-503.5</v>
      </c>
      <c r="E20" s="128">
        <f t="shared" si="0"/>
        <v>27.551299589603286</v>
      </c>
    </row>
    <row r="21" spans="1:5" ht="18.75">
      <c r="A21" s="110" t="s">
        <v>11</v>
      </c>
      <c r="B21" s="20" t="s">
        <v>12</v>
      </c>
      <c r="C21" s="125">
        <f>C22</f>
        <v>7575</v>
      </c>
      <c r="D21" s="125">
        <f>D22</f>
        <v>2249</v>
      </c>
      <c r="E21" s="126">
        <f t="shared" si="0"/>
        <v>29.68976897689769</v>
      </c>
    </row>
    <row r="22" spans="1:5" ht="18.75">
      <c r="A22" s="111" t="s">
        <v>13</v>
      </c>
      <c r="B22" s="19" t="s">
        <v>2</v>
      </c>
      <c r="C22" s="131">
        <v>7575</v>
      </c>
      <c r="D22" s="218">
        <v>2249</v>
      </c>
      <c r="E22" s="128">
        <f t="shared" si="0"/>
        <v>29.68976897689769</v>
      </c>
    </row>
    <row r="23" spans="1:5" ht="18.75">
      <c r="A23" s="110" t="s">
        <v>14</v>
      </c>
      <c r="B23" s="20" t="s">
        <v>27</v>
      </c>
      <c r="C23" s="125">
        <f>C24+C26</f>
        <v>22453.4</v>
      </c>
      <c r="D23" s="125">
        <f>D24+D26</f>
        <v>489.3</v>
      </c>
      <c r="E23" s="126">
        <f t="shared" si="0"/>
        <v>2.179179990558223</v>
      </c>
    </row>
    <row r="24" spans="1:5" ht="18.75">
      <c r="A24" s="110" t="s">
        <v>28</v>
      </c>
      <c r="B24" s="20" t="s">
        <v>29</v>
      </c>
      <c r="C24" s="125">
        <f>C25</f>
        <v>1446</v>
      </c>
      <c r="D24" s="125">
        <f>D25</f>
        <v>-239.3</v>
      </c>
      <c r="E24" s="126">
        <f t="shared" si="0"/>
        <v>-16.549100968188103</v>
      </c>
    </row>
    <row r="25" spans="1:5" ht="32.25" customHeight="1">
      <c r="A25" s="111" t="s">
        <v>125</v>
      </c>
      <c r="B25" s="19" t="s">
        <v>64</v>
      </c>
      <c r="C25" s="131">
        <v>1446</v>
      </c>
      <c r="D25" s="127">
        <v>-239.3</v>
      </c>
      <c r="E25" s="128">
        <f t="shared" si="0"/>
        <v>-16.549100968188103</v>
      </c>
    </row>
    <row r="26" spans="1:5" ht="18.75">
      <c r="A26" s="110" t="s">
        <v>30</v>
      </c>
      <c r="B26" s="20" t="s">
        <v>31</v>
      </c>
      <c r="C26" s="125">
        <f>C27+C29</f>
        <v>21007.4</v>
      </c>
      <c r="D26" s="125">
        <f>D27+D29</f>
        <v>728.6</v>
      </c>
      <c r="E26" s="126">
        <f t="shared" si="0"/>
        <v>3.468301646086617</v>
      </c>
    </row>
    <row r="27" spans="1:5" ht="18.75">
      <c r="A27" s="114" t="s">
        <v>99</v>
      </c>
      <c r="B27" s="19" t="s">
        <v>98</v>
      </c>
      <c r="C27" s="127">
        <f>C28</f>
        <v>6164.1</v>
      </c>
      <c r="D27" s="127">
        <f>D28</f>
        <v>732</v>
      </c>
      <c r="E27" s="128">
        <f t="shared" si="0"/>
        <v>11.875212926461282</v>
      </c>
    </row>
    <row r="28" spans="1:5" ht="30.75">
      <c r="A28" s="111" t="s">
        <v>126</v>
      </c>
      <c r="B28" s="19" t="s">
        <v>100</v>
      </c>
      <c r="C28" s="131">
        <v>6164.1</v>
      </c>
      <c r="D28" s="127">
        <v>732</v>
      </c>
      <c r="E28" s="128">
        <f t="shared" si="0"/>
        <v>11.875212926461282</v>
      </c>
    </row>
    <row r="29" spans="1:5" ht="18.75">
      <c r="A29" s="114" t="s">
        <v>102</v>
      </c>
      <c r="B29" s="19" t="s">
        <v>101</v>
      </c>
      <c r="C29" s="127">
        <f>C30</f>
        <v>14843.3</v>
      </c>
      <c r="D29" s="127">
        <f>D30</f>
        <v>-3.4</v>
      </c>
      <c r="E29" s="128">
        <f t="shared" si="0"/>
        <v>-0.022905957570082125</v>
      </c>
    </row>
    <row r="30" spans="1:5" ht="30.75">
      <c r="A30" s="111" t="s">
        <v>104</v>
      </c>
      <c r="B30" s="19" t="s">
        <v>103</v>
      </c>
      <c r="C30" s="131">
        <v>14843.3</v>
      </c>
      <c r="D30" s="218">
        <v>-3.4</v>
      </c>
      <c r="E30" s="128">
        <f t="shared" si="0"/>
        <v>-0.022905957570082125</v>
      </c>
    </row>
    <row r="31" spans="1:5" ht="18.75">
      <c r="A31" s="115" t="s">
        <v>53</v>
      </c>
      <c r="B31" s="43" t="s">
        <v>52</v>
      </c>
      <c r="C31" s="125">
        <f>C32</f>
        <v>2</v>
      </c>
      <c r="D31" s="125">
        <f>D32</f>
        <v>2</v>
      </c>
      <c r="E31" s="126">
        <f t="shared" si="0"/>
        <v>100</v>
      </c>
    </row>
    <row r="32" spans="1:5" ht="63.75" customHeight="1">
      <c r="A32" s="111" t="s">
        <v>86</v>
      </c>
      <c r="B32" s="24" t="s">
        <v>54</v>
      </c>
      <c r="C32" s="131">
        <v>2</v>
      </c>
      <c r="D32" s="127">
        <v>2</v>
      </c>
      <c r="E32" s="128">
        <f t="shared" si="0"/>
        <v>100</v>
      </c>
    </row>
    <row r="33" spans="1:5" ht="44.25">
      <c r="A33" s="219" t="s">
        <v>448</v>
      </c>
      <c r="B33" s="221" t="s">
        <v>446</v>
      </c>
      <c r="C33" s="125">
        <f>C34</f>
        <v>0</v>
      </c>
      <c r="D33" s="125">
        <f>D34</f>
        <v>0.5</v>
      </c>
      <c r="E33" s="126">
        <v>0</v>
      </c>
    </row>
    <row r="34" spans="1:5" ht="30.75">
      <c r="A34" s="220" t="s">
        <v>449</v>
      </c>
      <c r="B34" s="222" t="s">
        <v>447</v>
      </c>
      <c r="C34" s="127">
        <v>0</v>
      </c>
      <c r="D34" s="127">
        <v>0.5</v>
      </c>
      <c r="E34" s="128">
        <v>0</v>
      </c>
    </row>
    <row r="35" spans="1:5" ht="18.75">
      <c r="A35" s="110" t="s">
        <v>67</v>
      </c>
      <c r="B35" s="19"/>
      <c r="C35" s="125">
        <f>C36+C42+C45+C47+C58</f>
        <v>601.5</v>
      </c>
      <c r="D35" s="125">
        <f>D36+D42+D45+D47+D58</f>
        <v>409.5</v>
      </c>
      <c r="E35" s="126">
        <f t="shared" si="0"/>
        <v>68.07980049875312</v>
      </c>
    </row>
    <row r="36" spans="1:5" ht="30">
      <c r="A36" s="110" t="s">
        <v>15</v>
      </c>
      <c r="B36" s="20" t="s">
        <v>16</v>
      </c>
      <c r="C36" s="125">
        <f>C37</f>
        <v>195.9</v>
      </c>
      <c r="D36" s="125">
        <f>D37</f>
        <v>51.6</v>
      </c>
      <c r="E36" s="126">
        <f t="shared" si="0"/>
        <v>26.339969372128635</v>
      </c>
    </row>
    <row r="37" spans="1:5" ht="69.75" customHeight="1">
      <c r="A37" s="110" t="s">
        <v>204</v>
      </c>
      <c r="B37" s="20" t="s">
        <v>17</v>
      </c>
      <c r="C37" s="125">
        <f>C38+C40</f>
        <v>195.9</v>
      </c>
      <c r="D37" s="125">
        <f>D38+D40</f>
        <v>51.6</v>
      </c>
      <c r="E37" s="126">
        <f t="shared" si="0"/>
        <v>26.339969372128635</v>
      </c>
    </row>
    <row r="38" spans="1:5" ht="60.75">
      <c r="A38" s="111" t="s">
        <v>205</v>
      </c>
      <c r="B38" s="19" t="s">
        <v>206</v>
      </c>
      <c r="C38" s="127">
        <f>C39</f>
        <v>6.4</v>
      </c>
      <c r="D38" s="127">
        <f>D39</f>
        <v>0</v>
      </c>
      <c r="E38" s="128">
        <f t="shared" si="0"/>
        <v>0</v>
      </c>
    </row>
    <row r="39" spans="1:5" ht="60.75">
      <c r="A39" s="111" t="s">
        <v>205</v>
      </c>
      <c r="B39" s="19" t="s">
        <v>113</v>
      </c>
      <c r="C39" s="127">
        <v>6.4</v>
      </c>
      <c r="D39" s="127">
        <v>0</v>
      </c>
      <c r="E39" s="128">
        <f t="shared" si="0"/>
        <v>0</v>
      </c>
    </row>
    <row r="40" spans="1:5" ht="60.75">
      <c r="A40" s="111" t="s">
        <v>207</v>
      </c>
      <c r="B40" s="19" t="s">
        <v>19</v>
      </c>
      <c r="C40" s="127">
        <f>C41</f>
        <v>189.5</v>
      </c>
      <c r="D40" s="127">
        <f>D41</f>
        <v>51.6</v>
      </c>
      <c r="E40" s="128">
        <f t="shared" si="0"/>
        <v>27.229551451187334</v>
      </c>
    </row>
    <row r="41" spans="1:5" ht="55.5" customHeight="1">
      <c r="A41" s="111" t="s">
        <v>207</v>
      </c>
      <c r="B41" s="19" t="s">
        <v>20</v>
      </c>
      <c r="C41" s="127">
        <v>189.5</v>
      </c>
      <c r="D41" s="127">
        <v>51.6</v>
      </c>
      <c r="E41" s="128">
        <f t="shared" si="0"/>
        <v>27.229551451187334</v>
      </c>
    </row>
    <row r="42" spans="1:5" ht="30">
      <c r="A42" s="110" t="s">
        <v>36</v>
      </c>
      <c r="B42" s="44" t="s">
        <v>24</v>
      </c>
      <c r="C42" s="125">
        <f>C43+C44</f>
        <v>63</v>
      </c>
      <c r="D42" s="125">
        <f>D43+D44</f>
        <v>17.3</v>
      </c>
      <c r="E42" s="126">
        <f t="shared" si="0"/>
        <v>27.460317460317462</v>
      </c>
    </row>
    <row r="43" spans="1:5" ht="30.75" hidden="1">
      <c r="A43" s="111" t="s">
        <v>208</v>
      </c>
      <c r="B43" s="19" t="s">
        <v>83</v>
      </c>
      <c r="C43" s="127">
        <f>'[1]Ларин'!C43+'[1]Буз'!C44</f>
        <v>0</v>
      </c>
      <c r="D43" s="127">
        <f>'[1]Ларин'!D43+'[1]Буз'!D44</f>
        <v>0</v>
      </c>
      <c r="E43" s="128">
        <v>0</v>
      </c>
    </row>
    <row r="44" spans="1:5" ht="18.75">
      <c r="A44" s="111" t="s">
        <v>127</v>
      </c>
      <c r="B44" s="19" t="s">
        <v>84</v>
      </c>
      <c r="C44" s="131">
        <v>63</v>
      </c>
      <c r="D44" s="127">
        <v>17.3</v>
      </c>
      <c r="E44" s="128">
        <f t="shared" si="0"/>
        <v>27.460317460317462</v>
      </c>
    </row>
    <row r="45" spans="1:5" ht="30">
      <c r="A45" s="110" t="s">
        <v>74</v>
      </c>
      <c r="B45" s="20" t="s">
        <v>49</v>
      </c>
      <c r="C45" s="125">
        <f>C46</f>
        <v>30</v>
      </c>
      <c r="D45" s="125">
        <f>D46</f>
        <v>30</v>
      </c>
      <c r="E45" s="126">
        <f t="shared" si="0"/>
        <v>100</v>
      </c>
    </row>
    <row r="46" spans="1:5" ht="72" customHeight="1">
      <c r="A46" s="111" t="s">
        <v>470</v>
      </c>
      <c r="B46" s="24" t="s">
        <v>471</v>
      </c>
      <c r="C46" s="127">
        <v>30</v>
      </c>
      <c r="D46" s="127">
        <v>30</v>
      </c>
      <c r="E46" s="128">
        <f t="shared" si="0"/>
        <v>100</v>
      </c>
    </row>
    <row r="47" spans="1:5" ht="18.75">
      <c r="A47" s="110" t="s">
        <v>209</v>
      </c>
      <c r="B47" s="20" t="s">
        <v>22</v>
      </c>
      <c r="C47" s="125">
        <f>C48+C50+C53</f>
        <v>312.6</v>
      </c>
      <c r="D47" s="125">
        <f>D48+D50+D53</f>
        <v>310.6</v>
      </c>
      <c r="E47" s="126">
        <f t="shared" si="0"/>
        <v>99.36020473448497</v>
      </c>
    </row>
    <row r="48" spans="1:5" ht="30.75">
      <c r="A48" s="116" t="s">
        <v>378</v>
      </c>
      <c r="B48" s="20" t="s">
        <v>379</v>
      </c>
      <c r="C48" s="125">
        <f>C49</f>
        <v>6</v>
      </c>
      <c r="D48" s="125">
        <f>D49</f>
        <v>6</v>
      </c>
      <c r="E48" s="126">
        <f t="shared" si="0"/>
        <v>100</v>
      </c>
    </row>
    <row r="49" spans="1:5" ht="45.75">
      <c r="A49" s="117" t="s">
        <v>377</v>
      </c>
      <c r="B49" s="19" t="s">
        <v>380</v>
      </c>
      <c r="C49" s="127">
        <v>6</v>
      </c>
      <c r="D49" s="127">
        <v>6</v>
      </c>
      <c r="E49" s="128">
        <f t="shared" si="0"/>
        <v>100</v>
      </c>
    </row>
    <row r="50" spans="1:5" ht="85.5" customHeight="1">
      <c r="A50" s="118" t="s">
        <v>473</v>
      </c>
      <c r="B50" s="65" t="s">
        <v>474</v>
      </c>
      <c r="C50" s="125">
        <f>C51</f>
        <v>306.6</v>
      </c>
      <c r="D50" s="125">
        <f>D51</f>
        <v>304.6</v>
      </c>
      <c r="E50" s="126">
        <v>0</v>
      </c>
    </row>
    <row r="51" spans="1:5" ht="105.75">
      <c r="A51" s="111" t="s">
        <v>473</v>
      </c>
      <c r="B51" s="19" t="s">
        <v>474</v>
      </c>
      <c r="C51" s="127">
        <f>C52</f>
        <v>306.6</v>
      </c>
      <c r="D51" s="127">
        <f>D52</f>
        <v>304.6</v>
      </c>
      <c r="E51" s="128">
        <f t="shared" si="0"/>
        <v>99.34768427919113</v>
      </c>
    </row>
    <row r="52" spans="1:5" ht="105.75">
      <c r="A52" s="111" t="s">
        <v>473</v>
      </c>
      <c r="B52" s="19" t="s">
        <v>472</v>
      </c>
      <c r="C52" s="127">
        <v>306.6</v>
      </c>
      <c r="D52" s="127">
        <v>304.6</v>
      </c>
      <c r="E52" s="128">
        <f t="shared" si="0"/>
        <v>99.34768427919113</v>
      </c>
    </row>
    <row r="53" spans="1:5" ht="18.75" hidden="1">
      <c r="A53" s="119" t="s">
        <v>381</v>
      </c>
      <c r="B53" s="49" t="s">
        <v>245</v>
      </c>
      <c r="C53" s="125">
        <f>C54+C56</f>
        <v>0</v>
      </c>
      <c r="D53" s="125">
        <f>D54+D56</f>
        <v>0</v>
      </c>
      <c r="E53" s="126" t="e">
        <f>D53/C53*100</f>
        <v>#DIV/0!</v>
      </c>
    </row>
    <row r="54" spans="1:5" ht="71.25" customHeight="1" hidden="1">
      <c r="A54" s="110" t="s">
        <v>365</v>
      </c>
      <c r="B54" s="20" t="s">
        <v>363</v>
      </c>
      <c r="C54" s="125">
        <f>C55</f>
        <v>0</v>
      </c>
      <c r="D54" s="125">
        <f>D55</f>
        <v>0</v>
      </c>
      <c r="E54" s="126" t="e">
        <f t="shared" si="0"/>
        <v>#DIV/0!</v>
      </c>
    </row>
    <row r="55" spans="1:5" ht="45.75" hidden="1">
      <c r="A55" s="111" t="s">
        <v>366</v>
      </c>
      <c r="B55" s="19" t="s">
        <v>364</v>
      </c>
      <c r="C55" s="127">
        <v>0</v>
      </c>
      <c r="D55" s="127">
        <v>0</v>
      </c>
      <c r="E55" s="128" t="e">
        <f t="shared" si="0"/>
        <v>#DIV/0!</v>
      </c>
    </row>
    <row r="56" spans="1:5" ht="57" customHeight="1" hidden="1">
      <c r="A56" s="119" t="s">
        <v>246</v>
      </c>
      <c r="B56" s="49" t="s">
        <v>247</v>
      </c>
      <c r="C56" s="125">
        <f>C57</f>
        <v>0</v>
      </c>
      <c r="D56" s="125">
        <f>D57</f>
        <v>0</v>
      </c>
      <c r="E56" s="126" t="e">
        <f t="shared" si="0"/>
        <v>#DIV/0!</v>
      </c>
    </row>
    <row r="57" spans="1:5" ht="60.75" hidden="1">
      <c r="A57" s="120" t="s">
        <v>292</v>
      </c>
      <c r="B57" s="64" t="s">
        <v>248</v>
      </c>
      <c r="C57" s="127">
        <v>0</v>
      </c>
      <c r="D57" s="127">
        <v>0</v>
      </c>
      <c r="E57" s="128" t="e">
        <f t="shared" si="0"/>
        <v>#DIV/0!</v>
      </c>
    </row>
    <row r="58" spans="1:5" ht="18.75" hidden="1">
      <c r="A58" s="110" t="s">
        <v>299</v>
      </c>
      <c r="B58" s="44" t="s">
        <v>300</v>
      </c>
      <c r="C58" s="125">
        <f>C59</f>
        <v>0</v>
      </c>
      <c r="D58" s="125">
        <f>D59</f>
        <v>0</v>
      </c>
      <c r="E58" s="126">
        <v>0</v>
      </c>
    </row>
    <row r="59" spans="1:5" ht="18.75" hidden="1">
      <c r="A59" s="111" t="s">
        <v>301</v>
      </c>
      <c r="B59" s="23" t="s">
        <v>303</v>
      </c>
      <c r="C59" s="127">
        <f>C60</f>
        <v>0</v>
      </c>
      <c r="D59" s="127">
        <f>D60</f>
        <v>0</v>
      </c>
      <c r="E59" s="128">
        <v>0</v>
      </c>
    </row>
    <row r="60" spans="1:5" ht="30.75" hidden="1">
      <c r="A60" s="111" t="s">
        <v>302</v>
      </c>
      <c r="B60" s="23" t="s">
        <v>304</v>
      </c>
      <c r="C60" s="127">
        <v>0</v>
      </c>
      <c r="D60" s="127">
        <v>0</v>
      </c>
      <c r="E60" s="128">
        <v>0</v>
      </c>
    </row>
    <row r="61" spans="1:5" ht="18.75">
      <c r="A61" s="110" t="s">
        <v>68</v>
      </c>
      <c r="B61" s="20" t="s">
        <v>25</v>
      </c>
      <c r="C61" s="125">
        <f>C62+C86</f>
        <v>55692.100000000006</v>
      </c>
      <c r="D61" s="125">
        <f>D62+D86</f>
        <v>9925.8</v>
      </c>
      <c r="E61" s="126">
        <f t="shared" si="0"/>
        <v>17.822635526403204</v>
      </c>
    </row>
    <row r="62" spans="1:5" ht="30">
      <c r="A62" s="110" t="s">
        <v>72</v>
      </c>
      <c r="B62" s="20" t="s">
        <v>210</v>
      </c>
      <c r="C62" s="125">
        <f>C63+C68+C75+C81</f>
        <v>55598.100000000006</v>
      </c>
      <c r="D62" s="125">
        <f>D63+D68+D75+D81</f>
        <v>9831.8</v>
      </c>
      <c r="E62" s="126">
        <f t="shared" si="0"/>
        <v>17.68369782420622</v>
      </c>
    </row>
    <row r="63" spans="1:5" ht="18.75">
      <c r="A63" s="121" t="s">
        <v>170</v>
      </c>
      <c r="B63" s="45" t="s">
        <v>152</v>
      </c>
      <c r="C63" s="125">
        <f>C64+C66</f>
        <v>20876</v>
      </c>
      <c r="D63" s="125">
        <f>D64+D66</f>
        <v>5219</v>
      </c>
      <c r="E63" s="126">
        <f t="shared" si="0"/>
        <v>25</v>
      </c>
    </row>
    <row r="64" spans="1:5" ht="18.75">
      <c r="A64" s="110" t="s">
        <v>37</v>
      </c>
      <c r="B64" s="45" t="s">
        <v>151</v>
      </c>
      <c r="C64" s="125">
        <f>C65</f>
        <v>20876</v>
      </c>
      <c r="D64" s="125">
        <f>D65</f>
        <v>5219</v>
      </c>
      <c r="E64" s="126">
        <f t="shared" si="0"/>
        <v>25</v>
      </c>
    </row>
    <row r="65" spans="1:5" ht="30.75">
      <c r="A65" s="122" t="s">
        <v>211</v>
      </c>
      <c r="B65" s="46" t="s">
        <v>150</v>
      </c>
      <c r="C65" s="127">
        <v>20876</v>
      </c>
      <c r="D65" s="127">
        <v>5219</v>
      </c>
      <c r="E65" s="128">
        <f t="shared" si="0"/>
        <v>25</v>
      </c>
    </row>
    <row r="66" spans="1:5" ht="30" hidden="1">
      <c r="A66" s="121" t="s">
        <v>306</v>
      </c>
      <c r="B66" s="45" t="s">
        <v>308</v>
      </c>
      <c r="C66" s="125">
        <f>C67</f>
        <v>0</v>
      </c>
      <c r="D66" s="125">
        <f>D67</f>
        <v>0</v>
      </c>
      <c r="E66" s="126" t="e">
        <f t="shared" si="0"/>
        <v>#DIV/0!</v>
      </c>
    </row>
    <row r="67" spans="1:5" ht="30.75" hidden="1">
      <c r="A67" s="122" t="s">
        <v>305</v>
      </c>
      <c r="B67" s="46" t="s">
        <v>307</v>
      </c>
      <c r="C67" s="127">
        <v>0</v>
      </c>
      <c r="D67" s="127">
        <v>0</v>
      </c>
      <c r="E67" s="128" t="e">
        <f t="shared" si="0"/>
        <v>#DIV/0!</v>
      </c>
    </row>
    <row r="68" spans="1:5" ht="30" hidden="1">
      <c r="A68" s="121" t="s">
        <v>212</v>
      </c>
      <c r="B68" s="45" t="s">
        <v>161</v>
      </c>
      <c r="C68" s="125">
        <f>C71+C69+C73</f>
        <v>0</v>
      </c>
      <c r="D68" s="125">
        <f>D71+D69+D73</f>
        <v>0</v>
      </c>
      <c r="E68" s="126" t="e">
        <f t="shared" si="0"/>
        <v>#DIV/0!</v>
      </c>
    </row>
    <row r="69" spans="1:5" ht="44.25" hidden="1">
      <c r="A69" s="121" t="s">
        <v>310</v>
      </c>
      <c r="B69" s="45" t="s">
        <v>311</v>
      </c>
      <c r="C69" s="125">
        <f>C70</f>
        <v>0</v>
      </c>
      <c r="D69" s="125">
        <f>D70</f>
        <v>0</v>
      </c>
      <c r="E69" s="126" t="e">
        <f t="shared" si="0"/>
        <v>#DIV/0!</v>
      </c>
    </row>
    <row r="70" spans="1:5" ht="45.75" hidden="1">
      <c r="A70" s="122" t="s">
        <v>312</v>
      </c>
      <c r="B70" s="46" t="s">
        <v>313</v>
      </c>
      <c r="C70" s="127"/>
      <c r="D70" s="127"/>
      <c r="E70" s="128" t="e">
        <f t="shared" si="0"/>
        <v>#DIV/0!</v>
      </c>
    </row>
    <row r="71" spans="1:5" ht="30" hidden="1">
      <c r="A71" s="121" t="s">
        <v>213</v>
      </c>
      <c r="B71" s="45" t="s">
        <v>149</v>
      </c>
      <c r="C71" s="125">
        <f>C72</f>
        <v>0</v>
      </c>
      <c r="D71" s="125">
        <f>D72</f>
        <v>0</v>
      </c>
      <c r="E71" s="126" t="e">
        <f t="shared" si="0"/>
        <v>#DIV/0!</v>
      </c>
    </row>
    <row r="72" spans="1:5" ht="30.75" hidden="1">
      <c r="A72" s="111" t="s">
        <v>309</v>
      </c>
      <c r="B72" s="46" t="s">
        <v>214</v>
      </c>
      <c r="C72" s="127"/>
      <c r="D72" s="127"/>
      <c r="E72" s="128" t="e">
        <f t="shared" si="0"/>
        <v>#DIV/0!</v>
      </c>
    </row>
    <row r="73" spans="1:5" ht="18.75" hidden="1">
      <c r="A73" s="110" t="s">
        <v>383</v>
      </c>
      <c r="B73" s="45" t="s">
        <v>384</v>
      </c>
      <c r="C73" s="125">
        <f>C74</f>
        <v>0</v>
      </c>
      <c r="D73" s="125">
        <f>D74</f>
        <v>0</v>
      </c>
      <c r="E73" s="126" t="e">
        <f t="shared" si="0"/>
        <v>#DIV/0!</v>
      </c>
    </row>
    <row r="74" spans="1:5" ht="30.75" hidden="1">
      <c r="A74" s="111" t="s">
        <v>440</v>
      </c>
      <c r="B74" s="46" t="s">
        <v>385</v>
      </c>
      <c r="C74" s="127"/>
      <c r="D74" s="127"/>
      <c r="E74" s="128" t="e">
        <f t="shared" si="0"/>
        <v>#DIV/0!</v>
      </c>
    </row>
    <row r="75" spans="1:5" ht="30">
      <c r="A75" s="121" t="s">
        <v>215</v>
      </c>
      <c r="B75" s="45" t="s">
        <v>148</v>
      </c>
      <c r="C75" s="125">
        <f>C76+C79</f>
        <v>2090.9</v>
      </c>
      <c r="D75" s="125">
        <f>D76+D79</f>
        <v>276</v>
      </c>
      <c r="E75" s="126">
        <f t="shared" si="0"/>
        <v>13.200057391553877</v>
      </c>
    </row>
    <row r="76" spans="1:5" ht="30">
      <c r="A76" s="121" t="s">
        <v>92</v>
      </c>
      <c r="B76" s="20" t="s">
        <v>146</v>
      </c>
      <c r="C76" s="125">
        <f>C78+C77</f>
        <v>377.7</v>
      </c>
      <c r="D76" s="125">
        <f>D78+D77</f>
        <v>11.9</v>
      </c>
      <c r="E76" s="126">
        <f t="shared" si="0"/>
        <v>3.1506486629600214</v>
      </c>
    </row>
    <row r="77" spans="1:5" ht="18.75">
      <c r="A77" s="122" t="s">
        <v>441</v>
      </c>
      <c r="B77" s="46" t="s">
        <v>145</v>
      </c>
      <c r="C77" s="127">
        <v>330</v>
      </c>
      <c r="D77" s="127">
        <v>0</v>
      </c>
      <c r="E77" s="128">
        <f t="shared" si="0"/>
        <v>0</v>
      </c>
    </row>
    <row r="78" spans="1:5" ht="40.5" customHeight="1">
      <c r="A78" s="122" t="s">
        <v>216</v>
      </c>
      <c r="B78" s="46" t="s">
        <v>145</v>
      </c>
      <c r="C78" s="127">
        <v>47.7</v>
      </c>
      <c r="D78" s="127">
        <v>11.9</v>
      </c>
      <c r="E78" s="128">
        <f t="shared" si="0"/>
        <v>24.947589098532493</v>
      </c>
    </row>
    <row r="79" spans="1:5" ht="30">
      <c r="A79" s="121" t="s">
        <v>217</v>
      </c>
      <c r="B79" s="45" t="s">
        <v>147</v>
      </c>
      <c r="C79" s="125">
        <f>C80</f>
        <v>1713.2</v>
      </c>
      <c r="D79" s="125">
        <f>D80</f>
        <v>264.1</v>
      </c>
      <c r="E79" s="126">
        <f t="shared" si="0"/>
        <v>15.415596544478172</v>
      </c>
    </row>
    <row r="80" spans="1:5" ht="30.75">
      <c r="A80" s="122" t="s">
        <v>117</v>
      </c>
      <c r="B80" s="46" t="s">
        <v>220</v>
      </c>
      <c r="C80" s="127">
        <v>1713.2</v>
      </c>
      <c r="D80" s="127">
        <v>264.1</v>
      </c>
      <c r="E80" s="128">
        <f t="shared" si="0"/>
        <v>15.415596544478172</v>
      </c>
    </row>
    <row r="81" spans="1:5" ht="18.75">
      <c r="A81" s="123" t="s">
        <v>218</v>
      </c>
      <c r="B81" s="45" t="s">
        <v>154</v>
      </c>
      <c r="C81" s="125">
        <f>C82+C84</f>
        <v>32631.2</v>
      </c>
      <c r="D81" s="125">
        <f>D82+D84</f>
        <v>4336.8</v>
      </c>
      <c r="E81" s="126">
        <f t="shared" si="0"/>
        <v>13.290347887910956</v>
      </c>
    </row>
    <row r="82" spans="1:5" ht="58.5">
      <c r="A82" s="121" t="s">
        <v>314</v>
      </c>
      <c r="B82" s="45" t="s">
        <v>315</v>
      </c>
      <c r="C82" s="125">
        <f>C83</f>
        <v>820</v>
      </c>
      <c r="D82" s="125">
        <f>D83</f>
        <v>0</v>
      </c>
      <c r="E82" s="126">
        <f t="shared" si="0"/>
        <v>0</v>
      </c>
    </row>
    <row r="83" spans="1:5" ht="57" customHeight="1">
      <c r="A83" s="122" t="s">
        <v>219</v>
      </c>
      <c r="B83" s="46" t="s">
        <v>142</v>
      </c>
      <c r="C83" s="127">
        <v>820</v>
      </c>
      <c r="D83" s="127">
        <v>0</v>
      </c>
      <c r="E83" s="128">
        <f t="shared" si="0"/>
        <v>0</v>
      </c>
    </row>
    <row r="84" spans="1:5" ht="18.75">
      <c r="A84" s="121" t="s">
        <v>316</v>
      </c>
      <c r="B84" s="45" t="s">
        <v>143</v>
      </c>
      <c r="C84" s="125">
        <f>C85</f>
        <v>31811.2</v>
      </c>
      <c r="D84" s="125">
        <f>D85</f>
        <v>4336.8</v>
      </c>
      <c r="E84" s="126">
        <f t="shared" si="0"/>
        <v>13.632934312443417</v>
      </c>
    </row>
    <row r="85" spans="1:5" ht="30.75">
      <c r="A85" s="122" t="s">
        <v>317</v>
      </c>
      <c r="B85" s="46" t="s">
        <v>143</v>
      </c>
      <c r="C85" s="127">
        <v>31811.2</v>
      </c>
      <c r="D85" s="127">
        <v>4336.8</v>
      </c>
      <c r="E85" s="128">
        <f t="shared" si="0"/>
        <v>13.632934312443417</v>
      </c>
    </row>
    <row r="86" spans="1:5" ht="18" customHeight="1">
      <c r="A86" s="121" t="s">
        <v>362</v>
      </c>
      <c r="B86" s="45" t="s">
        <v>361</v>
      </c>
      <c r="C86" s="125">
        <f>C87</f>
        <v>94</v>
      </c>
      <c r="D86" s="125">
        <f>D87</f>
        <v>94</v>
      </c>
      <c r="E86" s="126">
        <f t="shared" si="0"/>
        <v>100</v>
      </c>
    </row>
    <row r="87" spans="1:5" ht="29.25" customHeight="1">
      <c r="A87" s="124" t="s">
        <v>476</v>
      </c>
      <c r="B87" s="46" t="s">
        <v>475</v>
      </c>
      <c r="C87" s="127">
        <v>94</v>
      </c>
      <c r="D87" s="127">
        <v>94</v>
      </c>
      <c r="E87" s="128">
        <f t="shared" si="0"/>
        <v>100</v>
      </c>
    </row>
    <row r="88" spans="1:5" ht="18.75">
      <c r="A88" s="110" t="s">
        <v>26</v>
      </c>
      <c r="B88" s="32"/>
      <c r="C88" s="129">
        <f>SUM(C61+C6)</f>
        <v>161713.1</v>
      </c>
      <c r="D88" s="129">
        <f>SUM(D61+D6)</f>
        <v>26381.1</v>
      </c>
      <c r="E88" s="126">
        <f t="shared" si="0"/>
        <v>16.313520673340626</v>
      </c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2023-04-18T06:02:45Z</cp:lastPrinted>
  <dcterms:created xsi:type="dcterms:W3CDTF">2008-04-18T10:47:21Z</dcterms:created>
  <dcterms:modified xsi:type="dcterms:W3CDTF">2023-04-18T06:04:12Z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