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'!$A$1:$E$218</definedName>
    <definedName name="_xlnm.Print_Area" localSheetId="1">'Райбюд. '!$A$1:$E$195</definedName>
  </definedNames>
  <calcPr fullCalcOnLoad="1"/>
</workbook>
</file>

<file path=xl/sharedStrings.xml><?xml version="1.0" encoding="utf-8"?>
<sst xmlns="http://schemas.openxmlformats.org/spreadsheetml/2006/main" count="1018" uniqueCount="480">
  <si>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</si>
  <si>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</si>
  <si>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</si>
  <si>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</si>
  <si>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</si>
  <si>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</si>
  <si>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</si>
  <si>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</si>
  <si>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</si>
  <si>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</si>
  <si>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</si>
  <si>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</si>
  <si>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</si>
  <si>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</si>
  <si>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</si>
  <si>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</si>
  <si>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</si>
  <si>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</si>
  <si>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</si>
  <si>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</si>
  <si>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</si>
  <si>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</si>
  <si>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</si>
  <si>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</si>
  <si>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</si>
  <si>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</si>
  <si>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</si>
  <si>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</si>
  <si>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</si>
  <si>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</si>
  <si>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</si>
  <si>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</si>
  <si>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</si>
  <si>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</si>
  <si>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</si>
  <si>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</si>
  <si>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</si>
  <si>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</si>
  <si>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</si>
  <si>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</si>
  <si>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</si>
  <si>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</si>
  <si>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</si>
  <si>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</si>
  <si>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</si>
  <si>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</si>
  <si>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</si>
  <si>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</si>
  <si>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</si>
  <si>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</si>
  <si>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</si>
  <si>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</si>
  <si>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</si>
  <si>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</si>
  <si>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</si>
  <si>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</si>
  <si>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</si>
  <si>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</si>
  <si>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</si>
  <si>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</si>
  <si>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</si>
  <si>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</si>
  <si>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</si>
  <si>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</si>
  <si>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</si>
  <si>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</si>
  <si>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</si>
  <si>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</si>
  <si>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</si>
  <si>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</si>
  <si>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</si>
  <si>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</si>
  <si>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</si>
  <si>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</si>
  <si>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</si>
  <si>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</si>
  <si>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</si>
  <si>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</si>
  <si>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</si>
  <si>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</si>
  <si>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</si>
  <si>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</si>
  <si>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</si>
  <si>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</si>
  <si>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</si>
  <si>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</si>
  <si>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</si>
  <si>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</si>
  <si>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</si>
  <si>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</si>
  <si>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</si>
  <si>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</si>
  <si>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</si>
  <si>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</si>
  <si>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</si>
  <si>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</si>
  <si>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</si>
  <si>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</si>
  <si>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</si>
  <si>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</si>
  <si>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</si>
  <si>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</si>
  <si>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</si>
  <si>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</si>
  <si>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</si>
  <si>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</si>
  <si>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</si>
  <si>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</si>
  <si>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</si>
  <si>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</si>
  <si>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</si>
  <si>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</si>
  <si>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</si>
  <si>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</si>
  <si>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</si>
  <si>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</si>
  <si>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</si>
  <si>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</si>
  <si>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</si>
  <si>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</si>
  <si>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</si>
  <si>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</si>
  <si>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</si>
  <si>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</si>
  <si>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</si>
  <si>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</si>
  <si>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</si>
  <si>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</si>
  <si>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</si>
  <si>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</si>
  <si>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</si>
  <si>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</si>
  <si>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</si>
  <si>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</si>
  <si>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</si>
  <si>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</si>
  <si>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</si>
  <si>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</si>
  <si>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</si>
  <si>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</si>
  <si>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</si>
  <si>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</si>
  <si>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</si>
  <si>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</si>
  <si>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</si>
  <si>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</si>
  <si>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</si>
  <si>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</si>
  <si>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</si>
  <si>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</si>
  <si>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</si>
  <si>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</si>
  <si>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</si>
  <si>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</si>
  <si>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</si>
  <si>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</si>
  <si>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</si>
  <si>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</si>
  <si>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</si>
  <si>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</si>
  <si>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</si>
  <si>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</si>
  <si>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</si>
  <si>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</si>
  <si>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</si>
  <si>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</si>
  <si>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</si>
  <si>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</si>
  <si>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</si>
  <si>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</si>
  <si>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</si>
  <si>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</si>
  <si>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</si>
  <si>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</si>
  <si>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</si>
  <si>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</si>
  <si>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</si>
  <si>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</si>
  <si>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</si>
  <si>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</si>
  <si>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</si>
  <si>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</si>
  <si>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</si>
  <si>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</si>
  <si>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</si>
  <si>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</si>
  <si>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</si>
  <si>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</si>
  <si>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</si>
  <si>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</si>
  <si>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</si>
  <si>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</si>
  <si>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</si>
  <si>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</si>
  <si>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</si>
  <si>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</si>
  <si>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</si>
  <si>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</si>
  <si>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</si>
  <si>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</si>
  <si>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</si>
  <si>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</si>
  <si>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</si>
  <si>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</si>
  <si>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</si>
  <si>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</si>
  <si>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</si>
  <si>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</si>
  <si>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</si>
  <si>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</si>
  <si>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</si>
  <si>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</si>
  <si>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</si>
  <si>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</si>
  <si>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</si>
  <si>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</si>
  <si>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</si>
  <si>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</si>
  <si>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</si>
  <si>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</si>
  <si>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</si>
  <si>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</si>
  <si>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</si>
  <si>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</si>
  <si>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</si>
  <si>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</si>
  <si>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</si>
  <si>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</si>
  <si>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</si>
  <si>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</si>
  <si>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</si>
  <si>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</si>
  <si>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</si>
  <si>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</si>
  <si>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</si>
  <si>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</si>
  <si>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</si>
  <si>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</si>
  <si>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</si>
  <si>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</si>
  <si>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</si>
  <si>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</si>
  <si>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</si>
  <si>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</si>
  <si>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</si>
  <si>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</si>
  <si>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</si>
  <si>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</si>
  <si>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</si>
  <si>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</si>
  <si>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</si>
  <si>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</si>
  <si>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</si>
  <si>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</si>
  <si>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</si>
  <si>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</si>
  <si>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</si>
  <si>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</si>
  <si>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</si>
  <si>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</si>
  <si>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</si>
  <si>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</si>
  <si>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</si>
  <si>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</si>
  <si>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</si>
  <si>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</si>
  <si>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</si>
  <si>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</si>
  <si>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</si>
  <si>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</si>
  <si>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</si>
  <si>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</si>
  <si>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</si>
  <si>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</si>
  <si>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</si>
  <si>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</si>
  <si>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</si>
  <si>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</si>
  <si>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</si>
  <si>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</si>
  <si>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</si>
  <si>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</si>
  <si>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</si>
  <si>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</si>
  <si>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</si>
  <si>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</si>
  <si>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</si>
  <si>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</si>
  <si>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</si>
  <si>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</si>
  <si>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</si>
  <si>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</si>
  <si>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</si>
  <si>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</si>
  <si>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</si>
  <si>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</si>
  <si>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</si>
  <si>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</si>
  <si>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</si>
  <si>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</si>
  <si>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</si>
  <si>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</si>
  <si>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</si>
  <si>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</si>
  <si>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</si>
  <si>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</si>
  <si>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</si>
  <si>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</si>
  <si>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</si>
  <si>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</si>
  <si>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</si>
  <si>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</si>
  <si>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</si>
  <si>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</si>
  <si>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</si>
  <si>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</si>
  <si>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</si>
  <si>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</si>
  <si>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</si>
  <si>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</si>
  <si>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</si>
  <si>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</si>
  <si>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</si>
  <si>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</si>
  <si>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</si>
  <si>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</si>
  <si>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</si>
  <si>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</si>
  <si>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</si>
  <si>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</si>
  <si>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</si>
  <si>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</si>
  <si>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</si>
  <si>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</si>
  <si>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</si>
  <si>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</si>
  <si>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</si>
  <si>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</si>
  <si>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</si>
  <si>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</si>
  <si>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</si>
  <si>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</si>
  <si>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</si>
  <si>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</si>
  <si>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</si>
  <si>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</si>
  <si>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</si>
  <si>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</si>
  <si>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</si>
  <si>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</si>
  <si>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</si>
  <si>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</si>
  <si>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</si>
  <si>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</si>
  <si>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</si>
  <si>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</si>
  <si>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</si>
  <si>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</si>
  <si>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</si>
  <si>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</si>
  <si>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</si>
  <si>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</si>
  <si>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</si>
  <si>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</si>
  <si>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</si>
  <si>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</si>
  <si>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</si>
  <si>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</si>
  <si>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</si>
  <si>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</si>
  <si>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</si>
  <si>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</si>
  <si>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</si>
  <si>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</si>
  <si>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</si>
  <si>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</si>
  <si>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</si>
  <si>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</si>
  <si>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</si>
  <si>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</si>
  <si>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</si>
  <si>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</si>
  <si>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</si>
  <si>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</si>
  <si>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</si>
  <si>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</si>
  <si>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</si>
  <si>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</si>
  <si>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</si>
  <si>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</si>
  <si>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</si>
  <si>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</si>
  <si>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</si>
  <si>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от__________2021 г. №____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</si>
  <si>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</si>
  <si>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</si>
  <si>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</si>
  <si>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</si>
  <si>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</si>
  <si>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</si>
  <si>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000 2 02 45550 00 0000 150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</si>
  <si>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</si>
  <si>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</si>
  <si>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</si>
  <si>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</si>
  <si>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</si>
  <si>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</si>
  <si>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</si>
  <si>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</si>
  <si>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</si>
  <si>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</si>
  <si>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</si>
  <si>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</si>
  <si>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</si>
  <si>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</si>
  <si>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</si>
  <si>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</si>
  <si>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</si>
  <si>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</si>
  <si>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</si>
  <si>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</si>
  <si>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</si>
  <si>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</si>
  <si>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</si>
  <si>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</si>
  <si>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</si>
  <si>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</si>
  <si>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</si>
  <si>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</si>
  <si>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</si>
  <si>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>Утверждено бюджетом на 2022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</si>
  <si>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</si>
  <si>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</si>
  <si>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</si>
  <si>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</si>
  <si>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</si>
  <si>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</si>
  <si>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</si>
  <si>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</si>
  <si>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</si>
  <si>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</si>
  <si>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</si>
  <si>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</si>
  <si>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</si>
  <si>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</si>
  <si>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</si>
  <si>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</si>
  <si>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</si>
  <si>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</si>
  <si>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</si>
  <si>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</si>
  <si>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</si>
  <si>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</si>
  <si>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</si>
  <si>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</si>
  <si>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</si>
  <si>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</si>
  <si>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</si>
  <si>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</si>
  <si>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</si>
  <si>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</si>
  <si>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</si>
  <si>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</si>
  <si>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t xml:space="preserve">Средства из резервного фонда АВО по постановлению АВО от 20.05.2022 № 288-п на оказание материальной помощи 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</si>
  <si>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</si>
  <si>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</si>
  <si>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</si>
  <si>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</si>
  <si>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</si>
  <si>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</si>
  <si>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</si>
  <si>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</si>
  <si>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</si>
  <si>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</si>
  <si>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 Алексеевского муниципального района  за 3 квартал 2022 года</t>
  </si>
  <si>
    <t>Отчет на 01.10.2022 г.</t>
  </si>
  <si>
    <t xml:space="preserve"> Алексеевского муниципального района   за 3 квартал 2022 года</t>
  </si>
  <si>
    <t>за 9 месяцев 2022 года</t>
  </si>
  <si>
    <t>постановлением   администрации</t>
  </si>
  <si>
    <t>от__________2022 г. №____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</si>
</sst>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6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horizontal="left" wrapText="1"/>
    </xf>
    <xf numFmtId="0" fontId="74" fillId="34" borderId="10" xfId="0" applyFont="1" applyFill="1" applyBorder="1" applyAlignment="1">
      <alignment horizontal="center" vertical="center"/>
    </xf>
    <xf numFmtId="0" fontId="73" fillId="34" borderId="10" xfId="42" applyFont="1" applyFill="1" applyBorder="1" applyAlignment="1" applyProtection="1">
      <alignment horizontal="left" wrapText="1"/>
      <protection/>
    </xf>
    <xf numFmtId="0" fontId="75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72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7" fillId="34" borderId="10" xfId="0" applyFont="1" applyFill="1" applyBorder="1" applyAlignment="1">
      <alignment horizontal="left" wrapText="1"/>
    </xf>
    <xf numFmtId="0" fontId="77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6" fillId="34" borderId="10" xfId="42" applyFont="1" applyFill="1" applyBorder="1" applyAlignment="1" applyProtection="1">
      <alignment horizontal="left" wrapText="1"/>
      <protection/>
    </xf>
    <xf numFmtId="0" fontId="76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78" fillId="34" borderId="10" xfId="0" applyFont="1" applyFill="1" applyBorder="1" applyAlignment="1">
      <alignment horizontal="center"/>
    </xf>
    <xf numFmtId="0" fontId="79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3" fillId="0" borderId="10" xfId="0" applyFont="1" applyFill="1" applyBorder="1" applyAlignment="1" applyProtection="1">
      <alignment horizontal="left" wrapText="1" readingOrder="1"/>
      <protection locked="0"/>
    </xf>
    <xf numFmtId="0" fontId="73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3" fillId="0" borderId="10" xfId="0" applyFont="1" applyFill="1" applyBorder="1" applyAlignment="1" applyProtection="1">
      <alignment horizontal="left" wrapText="1" readingOrder="1"/>
      <protection locked="0"/>
    </xf>
    <xf numFmtId="0" fontId="83" fillId="0" borderId="10" xfId="0" applyFont="1" applyBorder="1" applyAlignment="1" applyProtection="1">
      <alignment horizontal="left" wrapText="1" readingOrder="1"/>
      <protection locked="0"/>
    </xf>
    <xf numFmtId="0" fontId="84" fillId="34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left" wrapText="1"/>
    </xf>
    <xf numFmtId="0" fontId="84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3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6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8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0" fontId="72" fillId="0" borderId="10" xfId="42" applyFont="1" applyFill="1" applyBorder="1" applyAlignment="1" applyProtection="1">
      <alignment horizontal="left" wrapText="1"/>
      <protection/>
    </xf>
    <xf numFmtId="0" fontId="7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center"/>
    </xf>
    <xf numFmtId="0" fontId="73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2" fillId="0" borderId="12" xfId="42" applyFont="1" applyFill="1" applyBorder="1" applyAlignment="1" applyProtection="1">
      <alignment horizontal="left" wrapText="1"/>
      <protection/>
    </xf>
    <xf numFmtId="0" fontId="74" fillId="0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right"/>
    </xf>
    <xf numFmtId="174" fontId="86" fillId="0" borderId="10" xfId="0" applyNumberFormat="1" applyFont="1" applyFill="1" applyBorder="1" applyAlignment="1">
      <alignment horizontal="right"/>
    </xf>
    <xf numFmtId="174" fontId="86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6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center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4" fillId="36" borderId="10" xfId="0" applyFont="1" applyFill="1" applyBorder="1" applyAlignment="1">
      <alignment horizontal="center"/>
    </xf>
    <xf numFmtId="0" fontId="75" fillId="36" borderId="10" xfId="0" applyFont="1" applyFill="1" applyBorder="1" applyAlignment="1">
      <alignment horizontal="center"/>
    </xf>
    <xf numFmtId="0" fontId="73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3" fillId="35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5"/>
  <sheetViews>
    <sheetView view="pageBreakPreview" zoomScale="60" zoomScaleNormal="90" zoomScalePageLayoutView="0" workbookViewId="0" topLeftCell="A1">
      <pane xSplit="1" ySplit="10" topLeftCell="B9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1" sqref="A91:IV92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35" t="s">
        <v>107</v>
      </c>
      <c r="C1" s="235"/>
      <c r="D1" s="235"/>
      <c r="E1" s="23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3"/>
      <c r="C2" s="133"/>
      <c r="D2" s="235" t="s">
        <v>110</v>
      </c>
      <c r="E2" s="23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35" t="s">
        <v>111</v>
      </c>
      <c r="C3" s="235"/>
      <c r="D3" s="235"/>
      <c r="E3" s="23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35" t="s">
        <v>112</v>
      </c>
      <c r="C4" s="235"/>
      <c r="D4" s="235"/>
      <c r="E4" s="23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35" t="s">
        <v>393</v>
      </c>
      <c r="C5" s="235"/>
      <c r="D5" s="235"/>
      <c r="E5" s="2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3" t="s">
        <v>113</v>
      </c>
      <c r="B6" s="233"/>
      <c r="C6" s="233"/>
      <c r="D6" s="233"/>
      <c r="E6" s="23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3" t="s">
        <v>474</v>
      </c>
      <c r="B7" s="233"/>
      <c r="C7" s="233"/>
      <c r="D7" s="233"/>
      <c r="E7" s="2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34" t="s">
        <v>23</v>
      </c>
      <c r="D8" s="234"/>
      <c r="E8" s="23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430</v>
      </c>
      <c r="D9" s="12" t="s">
        <v>475</v>
      </c>
      <c r="E9" s="12" t="s">
        <v>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8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1" t="s">
        <v>67</v>
      </c>
      <c r="B11" s="17" t="s">
        <v>6</v>
      </c>
      <c r="C11" s="85">
        <f>C12+C54</f>
        <v>263503.89999999997</v>
      </c>
      <c r="D11" s="85">
        <f>D12+D54</f>
        <v>160178.00000000003</v>
      </c>
      <c r="E11" s="85">
        <f>D11/C11*100</f>
        <v>60.787715096436926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1" t="s">
        <v>66</v>
      </c>
      <c r="B12" s="17"/>
      <c r="C12" s="85">
        <f>C13+C20+C25+C39+C47+C52</f>
        <v>251868.19999999998</v>
      </c>
      <c r="D12" s="85">
        <f>D13+D20+D25+D39+D47+D52</f>
        <v>154272.60000000003</v>
      </c>
      <c r="E12" s="85">
        <f aca="true" t="shared" si="0" ref="E12:E122">D12/C12*100</f>
        <v>61.2513211274786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1" t="s">
        <v>7</v>
      </c>
      <c r="B13" s="17" t="s">
        <v>8</v>
      </c>
      <c r="C13" s="85">
        <f>C14</f>
        <v>165710.49999999997</v>
      </c>
      <c r="D13" s="85">
        <f>D14</f>
        <v>99036</v>
      </c>
      <c r="E13" s="85">
        <f t="shared" si="0"/>
        <v>59.76446875726042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1" t="s">
        <v>9</v>
      </c>
      <c r="B14" s="17" t="s">
        <v>10</v>
      </c>
      <c r="C14" s="85">
        <f>C15+C16+C17+C18+C19</f>
        <v>165710.49999999997</v>
      </c>
      <c r="D14" s="85">
        <f>D15+D16+D17+D18+D19</f>
        <v>99036</v>
      </c>
      <c r="E14" s="85">
        <f t="shared" si="0"/>
        <v>59.76446875726042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2" t="s">
        <v>35</v>
      </c>
      <c r="B15" s="18" t="s">
        <v>61</v>
      </c>
      <c r="C15" s="86">
        <f>'Райбюд. '!C16+'Свод с.п.'!C10</f>
        <v>139138.1</v>
      </c>
      <c r="D15" s="86">
        <f>'Райбюд. '!D16+'Свод с.п.'!D10</f>
        <v>73098.3</v>
      </c>
      <c r="E15" s="86">
        <f t="shared" si="0"/>
        <v>52.53650869172427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90">
      <c r="A16" s="52" t="s">
        <v>32</v>
      </c>
      <c r="B16" s="18" t="s">
        <v>62</v>
      </c>
      <c r="C16" s="86">
        <f>'Райбюд. '!C17+'Свод с.п.'!C11</f>
        <v>585.8</v>
      </c>
      <c r="D16" s="86">
        <f>'Райбюд. '!D17+'Свод с.п.'!D11</f>
        <v>544.6</v>
      </c>
      <c r="E16" s="86">
        <f t="shared" si="0"/>
        <v>92.96688289518607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2" t="s">
        <v>33</v>
      </c>
      <c r="B17" s="18" t="s">
        <v>64</v>
      </c>
      <c r="C17" s="86">
        <f>'Райбюд. '!C18+'Свод с.п.'!C12</f>
        <v>848.8</v>
      </c>
      <c r="D17" s="86">
        <f>'Райбюд. '!D18+'Свод с.п.'!D12</f>
        <v>642.4</v>
      </c>
      <c r="E17" s="86">
        <f t="shared" si="0"/>
        <v>75.68331762488218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77.25">
      <c r="A18" s="52" t="s">
        <v>34</v>
      </c>
      <c r="B18" s="18" t="s">
        <v>63</v>
      </c>
      <c r="C18" s="86">
        <f>'Райбюд. '!C19+'Свод с.п.'!C13</f>
        <v>1161.8</v>
      </c>
      <c r="D18" s="86">
        <f>'Райбюд. '!D19+'Свод с.п.'!D13</f>
        <v>1022.1999999999999</v>
      </c>
      <c r="E18" s="86">
        <f t="shared" si="0"/>
        <v>87.9841625064555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4" t="s">
        <v>431</v>
      </c>
      <c r="B19" s="19" t="s">
        <v>432</v>
      </c>
      <c r="C19" s="86">
        <f>'Райбюд. '!C20+'Свод с.п.'!C14</f>
        <v>23976</v>
      </c>
      <c r="D19" s="86">
        <f>'Райбюд. '!D20+'Свод с.п.'!D14</f>
        <v>23728.5</v>
      </c>
      <c r="E19" s="86">
        <f t="shared" si="0"/>
        <v>98.96771771771772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9" t="s">
        <v>166</v>
      </c>
      <c r="B20" s="17" t="s">
        <v>96</v>
      </c>
      <c r="C20" s="85">
        <f>C21+C22+C23+C24</f>
        <v>46605</v>
      </c>
      <c r="D20" s="85">
        <f>D21+D22+D23+D24</f>
        <v>34639.7</v>
      </c>
      <c r="E20" s="85">
        <f t="shared" si="0"/>
        <v>74.32614526338375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90">
      <c r="A21" s="37" t="s">
        <v>167</v>
      </c>
      <c r="B21" s="34" t="s">
        <v>131</v>
      </c>
      <c r="C21" s="86">
        <f>'Райбюд. '!C22+'Свод с.п.'!C16</f>
        <v>21069.1</v>
      </c>
      <c r="D21" s="86">
        <f>'Райбюд. '!D22+'Свод с.п.'!D16</f>
        <v>16937.1</v>
      </c>
      <c r="E21" s="86">
        <f t="shared" si="0"/>
        <v>80.38834122008059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02.75">
      <c r="A22" s="37" t="s">
        <v>136</v>
      </c>
      <c r="B22" s="34" t="s">
        <v>132</v>
      </c>
      <c r="C22" s="86">
        <f>'Райбюд. '!C23+'Свод с.п.'!C17</f>
        <v>122.69999999999999</v>
      </c>
      <c r="D22" s="86">
        <f>'Райбюд. '!D23+'Свод с.п.'!D17</f>
        <v>95.80000000000001</v>
      </c>
      <c r="E22" s="86">
        <f t="shared" si="0"/>
        <v>78.07660961695193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90">
      <c r="A23" s="53" t="s">
        <v>137</v>
      </c>
      <c r="B23" s="34" t="s">
        <v>133</v>
      </c>
      <c r="C23" s="86">
        <f>'Райбюд. '!C24+'Свод с.п.'!C18</f>
        <v>28058.4</v>
      </c>
      <c r="D23" s="86">
        <f>'Райбюд. '!D24+'Свод с.п.'!D18</f>
        <v>19497.5</v>
      </c>
      <c r="E23" s="86">
        <f t="shared" si="0"/>
        <v>69.48899438314372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90">
      <c r="A24" s="54" t="s">
        <v>138</v>
      </c>
      <c r="B24" s="34" t="s">
        <v>134</v>
      </c>
      <c r="C24" s="86">
        <f>'Райбюд. '!C25+'Свод с.п.'!C19</f>
        <v>-2645.2</v>
      </c>
      <c r="D24" s="86">
        <f>'Райбюд. '!D25+'Свод с.п.'!D19</f>
        <v>-1890.6999999999998</v>
      </c>
      <c r="E24" s="86">
        <f t="shared" si="0"/>
        <v>71.47663692726448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9" t="s">
        <v>11</v>
      </c>
      <c r="B25" s="17" t="s">
        <v>12</v>
      </c>
      <c r="C25" s="85">
        <f>C26+C32+C35+C37</f>
        <v>14080.1</v>
      </c>
      <c r="D25" s="85">
        <f>D26+D32+D35+D37</f>
        <v>11747.6</v>
      </c>
      <c r="E25" s="85">
        <f t="shared" si="0"/>
        <v>83.43406651941393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8" t="s">
        <v>168</v>
      </c>
      <c r="B26" s="26" t="s">
        <v>169</v>
      </c>
      <c r="C26" s="85">
        <f>C27+C29+C31</f>
        <v>857</v>
      </c>
      <c r="D26" s="85">
        <f>D27+D29+D31</f>
        <v>591.6</v>
      </c>
      <c r="E26" s="85">
        <f t="shared" si="0"/>
        <v>69.03150525087514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170</v>
      </c>
      <c r="B27" s="21" t="s">
        <v>283</v>
      </c>
      <c r="C27" s="86">
        <f>C28</f>
        <v>505</v>
      </c>
      <c r="D27" s="86">
        <f>D28</f>
        <v>445.6</v>
      </c>
      <c r="E27" s="86">
        <f t="shared" si="0"/>
        <v>88.23762376237624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170</v>
      </c>
      <c r="B28" s="21" t="s">
        <v>281</v>
      </c>
      <c r="C28" s="86">
        <f>'Райбюд. '!C29</f>
        <v>505</v>
      </c>
      <c r="D28" s="86">
        <f>'Райбюд. '!D29</f>
        <v>445.6</v>
      </c>
      <c r="E28" s="86">
        <f t="shared" si="0"/>
        <v>88.23762376237624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284</v>
      </c>
      <c r="B29" s="21" t="s">
        <v>285</v>
      </c>
      <c r="C29" s="86">
        <f>C30</f>
        <v>352</v>
      </c>
      <c r="D29" s="86">
        <f>D30</f>
        <v>146</v>
      </c>
      <c r="E29" s="86">
        <f t="shared" si="0"/>
        <v>41.47727272727273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171</v>
      </c>
      <c r="B30" s="21" t="s">
        <v>282</v>
      </c>
      <c r="C30" s="86">
        <f>'Райбюд. '!C31</f>
        <v>352</v>
      </c>
      <c r="D30" s="86">
        <f>'Райбюд. '!D31</f>
        <v>146</v>
      </c>
      <c r="E30" s="86">
        <f t="shared" si="0"/>
        <v>41.47727272727273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286</v>
      </c>
      <c r="B31" s="21" t="s">
        <v>287</v>
      </c>
      <c r="C31" s="86">
        <f>'Райбюд. '!C32</f>
        <v>0</v>
      </c>
      <c r="D31" s="86">
        <f>'Райбюд. '!D32</f>
        <v>0</v>
      </c>
      <c r="E31" s="86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9" t="s">
        <v>38</v>
      </c>
      <c r="B32" s="26" t="s">
        <v>70</v>
      </c>
      <c r="C32" s="85">
        <f>C33+C34</f>
        <v>-55.1</v>
      </c>
      <c r="D32" s="85">
        <f>D33+D34</f>
        <v>-55.1</v>
      </c>
      <c r="E32" s="85">
        <f t="shared" si="0"/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5" t="s">
        <v>38</v>
      </c>
      <c r="B33" s="21" t="s">
        <v>71</v>
      </c>
      <c r="C33" s="86">
        <f>'Райбюд. '!C34</f>
        <v>-55.1</v>
      </c>
      <c r="D33" s="86">
        <f>'Райбюд. '!D34</f>
        <v>-55.1</v>
      </c>
      <c r="E33" s="86">
        <f>D33/C33*100</f>
        <v>100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361</v>
      </c>
      <c r="B34" s="21" t="s">
        <v>360</v>
      </c>
      <c r="C34" s="86">
        <f>'Райбюд. '!C35</f>
        <v>0</v>
      </c>
      <c r="D34" s="86">
        <f>'Райбюд. '!D35</f>
        <v>0</v>
      </c>
      <c r="E34" s="86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9" t="s">
        <v>13</v>
      </c>
      <c r="B35" s="26" t="s">
        <v>72</v>
      </c>
      <c r="C35" s="85">
        <f>C36</f>
        <v>11878.2</v>
      </c>
      <c r="D35" s="85">
        <f>D36</f>
        <v>10050.4</v>
      </c>
      <c r="E35" s="85">
        <f t="shared" si="0"/>
        <v>84.61214662154197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5" t="s">
        <v>13</v>
      </c>
      <c r="B36" s="18" t="s">
        <v>2</v>
      </c>
      <c r="C36" s="86">
        <f>'Райбюд. '!C36+'Свод с.п.'!C21</f>
        <v>11878.2</v>
      </c>
      <c r="D36" s="86">
        <f>'Райбюд. '!D36+'Свод с.п.'!D21</f>
        <v>10050.4</v>
      </c>
      <c r="E36" s="86">
        <f t="shared" si="0"/>
        <v>84.61214662154197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8" t="s">
        <v>118</v>
      </c>
      <c r="B37" s="17" t="s">
        <v>323</v>
      </c>
      <c r="C37" s="85">
        <f>C38</f>
        <v>1400</v>
      </c>
      <c r="D37" s="85">
        <f>D38</f>
        <v>1160.7</v>
      </c>
      <c r="E37" s="85">
        <f t="shared" si="0"/>
        <v>82.90714285714286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119</v>
      </c>
      <c r="B38" s="18" t="s">
        <v>117</v>
      </c>
      <c r="C38" s="86">
        <f>'Райбюд. '!C39</f>
        <v>1400</v>
      </c>
      <c r="D38" s="86">
        <f>'Райбюд. '!D39</f>
        <v>1160.7</v>
      </c>
      <c r="E38" s="86">
        <f t="shared" si="0"/>
        <v>82.90714285714286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9" t="s">
        <v>14</v>
      </c>
      <c r="B39" s="17" t="s">
        <v>27</v>
      </c>
      <c r="C39" s="85">
        <f>C40+C42</f>
        <v>23853.5</v>
      </c>
      <c r="D39" s="85">
        <f>D40+D42</f>
        <v>7588</v>
      </c>
      <c r="E39" s="85">
        <f t="shared" si="0"/>
        <v>31.81084536860419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9" t="s">
        <v>28</v>
      </c>
      <c r="B40" s="17" t="s">
        <v>29</v>
      </c>
      <c r="C40" s="85">
        <f>C41</f>
        <v>1183</v>
      </c>
      <c r="D40" s="85">
        <f>D41</f>
        <v>317.1</v>
      </c>
      <c r="E40" s="85">
        <f t="shared" si="0"/>
        <v>26.804733727810653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128</v>
      </c>
      <c r="B41" s="18" t="s">
        <v>65</v>
      </c>
      <c r="C41" s="86">
        <f>'Свод с.п.'!C24</f>
        <v>1183</v>
      </c>
      <c r="D41" s="86">
        <f>'Свод с.п.'!D24</f>
        <v>317.1</v>
      </c>
      <c r="E41" s="86">
        <f t="shared" si="0"/>
        <v>26.804733727810653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9" t="s">
        <v>30</v>
      </c>
      <c r="B42" s="17" t="s">
        <v>31</v>
      </c>
      <c r="C42" s="85">
        <f>C43+C45</f>
        <v>22670.5</v>
      </c>
      <c r="D42" s="85">
        <f>'Свод с.п.'!D25</f>
        <v>7270.9</v>
      </c>
      <c r="E42" s="85">
        <f t="shared" si="0"/>
        <v>32.07207604596282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6" t="s">
        <v>101</v>
      </c>
      <c r="B43" s="18" t="s">
        <v>100</v>
      </c>
      <c r="C43" s="86">
        <f>C44</f>
        <v>6018.5</v>
      </c>
      <c r="D43" s="86">
        <f>'Свод с.п.'!D26</f>
        <v>5009.8</v>
      </c>
      <c r="E43" s="86">
        <f t="shared" si="0"/>
        <v>83.24000996926144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129</v>
      </c>
      <c r="B44" s="18" t="s">
        <v>102</v>
      </c>
      <c r="C44" s="86">
        <f>'Свод с.п.'!C27</f>
        <v>6018.5</v>
      </c>
      <c r="D44" s="86">
        <f>'Свод с.п.'!D27</f>
        <v>5009.8</v>
      </c>
      <c r="E44" s="86">
        <f t="shared" si="0"/>
        <v>83.24000996926144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6" t="s">
        <v>104</v>
      </c>
      <c r="B45" s="18" t="s">
        <v>103</v>
      </c>
      <c r="C45" s="86">
        <f>C46</f>
        <v>16652</v>
      </c>
      <c r="D45" s="86">
        <f>D46</f>
        <v>2261.1</v>
      </c>
      <c r="E45" s="86">
        <f t="shared" si="0"/>
        <v>13.57854912322844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6">
        <f>'Свод с.п.'!C29</f>
        <v>16652</v>
      </c>
      <c r="D46" s="86">
        <f>'Свод с.п.'!D29</f>
        <v>2261.1</v>
      </c>
      <c r="E46" s="86">
        <f t="shared" si="0"/>
        <v>13.57854912322844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9" t="s">
        <v>39</v>
      </c>
      <c r="B47" s="17" t="s">
        <v>40</v>
      </c>
      <c r="C47" s="85">
        <f>C48+C50</f>
        <v>1620</v>
      </c>
      <c r="D47" s="85">
        <f>D48+D50</f>
        <v>1262.2</v>
      </c>
      <c r="E47" s="85">
        <f t="shared" si="0"/>
        <v>77.91358024691358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2" t="s">
        <v>41</v>
      </c>
      <c r="B48" s="18" t="s">
        <v>42</v>
      </c>
      <c r="C48" s="86">
        <f>C49</f>
        <v>1610</v>
      </c>
      <c r="D48" s="86">
        <f>D49</f>
        <v>1261.3</v>
      </c>
      <c r="E48" s="86">
        <f t="shared" si="0"/>
        <v>78.34161490683229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2" t="s">
        <v>43</v>
      </c>
      <c r="B49" s="18" t="s">
        <v>76</v>
      </c>
      <c r="C49" s="86">
        <f>'Райбюд. '!C42</f>
        <v>1610</v>
      </c>
      <c r="D49" s="86">
        <f>'Райбюд. '!D42</f>
        <v>1261.3</v>
      </c>
      <c r="E49" s="86">
        <f t="shared" si="0"/>
        <v>78.34161490683229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7" t="s">
        <v>53</v>
      </c>
      <c r="B50" s="47" t="s">
        <v>52</v>
      </c>
      <c r="C50" s="86">
        <f>C51</f>
        <v>10</v>
      </c>
      <c r="D50" s="87">
        <f>'Свод с.п.'!D30</f>
        <v>0.9</v>
      </c>
      <c r="E50" s="86">
        <f t="shared" si="0"/>
        <v>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2" t="s">
        <v>87</v>
      </c>
      <c r="B51" s="22" t="s">
        <v>54</v>
      </c>
      <c r="C51" s="86">
        <f>'Свод с.п.'!C31</f>
        <v>10</v>
      </c>
      <c r="D51" s="86">
        <f>'Свод с.п.'!D31</f>
        <v>0.9</v>
      </c>
      <c r="E51" s="86">
        <f t="shared" si="0"/>
        <v>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43.5">
      <c r="A52" s="224" t="s">
        <v>467</v>
      </c>
      <c r="B52" s="226" t="s">
        <v>465</v>
      </c>
      <c r="C52" s="85">
        <f>C53</f>
        <v>-0.9</v>
      </c>
      <c r="D52" s="85">
        <f>D53</f>
        <v>-0.9</v>
      </c>
      <c r="E52" s="86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30">
      <c r="A53" s="225" t="s">
        <v>468</v>
      </c>
      <c r="B53" s="227" t="s">
        <v>466</v>
      </c>
      <c r="C53" s="86">
        <f>'Свод с.п.'!C33</f>
        <v>-0.9</v>
      </c>
      <c r="D53" s="86">
        <f>'Свод с.п.'!D33</f>
        <v>-0.9</v>
      </c>
      <c r="E53" s="86">
        <f t="shared" si="0"/>
        <v>100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5.75">
      <c r="A54" s="59" t="s">
        <v>68</v>
      </c>
      <c r="B54" s="18"/>
      <c r="C54" s="85">
        <f>C55+C67+C74+C79+C85+C136</f>
        <v>11635.7</v>
      </c>
      <c r="D54" s="85">
        <f>D55+D67+D74+D79+D85+D136</f>
        <v>5905.4</v>
      </c>
      <c r="E54" s="85">
        <f t="shared" si="0"/>
        <v>50.75242572427958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26.25">
      <c r="A55" s="69" t="s">
        <v>15</v>
      </c>
      <c r="B55" s="17" t="s">
        <v>16</v>
      </c>
      <c r="C55" s="85">
        <f>C56+C65</f>
        <v>8624.6</v>
      </c>
      <c r="D55" s="85">
        <f>D56+D65</f>
        <v>3482.6</v>
      </c>
      <c r="E55" s="85">
        <f t="shared" si="0"/>
        <v>40.37984370289636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69" t="s">
        <v>139</v>
      </c>
      <c r="B56" s="17" t="s">
        <v>17</v>
      </c>
      <c r="C56" s="85">
        <f>C57+C59+C62</f>
        <v>8620.5</v>
      </c>
      <c r="D56" s="85">
        <f>D57+D59+D62</f>
        <v>3478.5</v>
      </c>
      <c r="E56" s="85">
        <f t="shared" si="0"/>
        <v>40.35148773273012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51.75">
      <c r="A57" s="52" t="s">
        <v>18</v>
      </c>
      <c r="B57" s="18" t="s">
        <v>56</v>
      </c>
      <c r="C57" s="86">
        <f>C58</f>
        <v>6275</v>
      </c>
      <c r="D57" s="86">
        <f>D58</f>
        <v>2987.6</v>
      </c>
      <c r="E57" s="86">
        <f t="shared" si="0"/>
        <v>47.61115537848605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77.25">
      <c r="A58" s="48" t="s">
        <v>124</v>
      </c>
      <c r="B58" s="18" t="s">
        <v>121</v>
      </c>
      <c r="C58" s="86">
        <f>'Райбюд. '!C47</f>
        <v>6275</v>
      </c>
      <c r="D58" s="86">
        <f>'Райбюд. '!D47</f>
        <v>2987.6</v>
      </c>
      <c r="E58" s="86">
        <f t="shared" si="0"/>
        <v>47.61115537848605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48" t="s">
        <v>90</v>
      </c>
      <c r="B59" s="18" t="s">
        <v>77</v>
      </c>
      <c r="C59" s="86">
        <f>C60+C61</f>
        <v>1606.4</v>
      </c>
      <c r="D59" s="86">
        <f>D60+D61</f>
        <v>46.8</v>
      </c>
      <c r="E59" s="86">
        <f t="shared" si="0"/>
        <v>2.913346613545816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48" t="s">
        <v>59</v>
      </c>
      <c r="B60" s="18" t="s">
        <v>78</v>
      </c>
      <c r="C60" s="86">
        <f>'Райбюд. '!C49</f>
        <v>1600</v>
      </c>
      <c r="D60" s="86">
        <f>'Райбюд. '!D49</f>
        <v>40.4</v>
      </c>
      <c r="E60" s="86">
        <f t="shared" si="0"/>
        <v>2.525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64.5">
      <c r="A61" s="37" t="s">
        <v>208</v>
      </c>
      <c r="B61" s="18" t="s">
        <v>116</v>
      </c>
      <c r="C61" s="86">
        <f>'Свод с.п.'!C38</f>
        <v>6.4</v>
      </c>
      <c r="D61" s="86">
        <f>'Свод с.п.'!D38</f>
        <v>6.4</v>
      </c>
      <c r="E61" s="86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64.5">
      <c r="A62" s="37" t="s">
        <v>98</v>
      </c>
      <c r="B62" s="18" t="s">
        <v>19</v>
      </c>
      <c r="C62" s="86">
        <f>C63+C64</f>
        <v>739.1</v>
      </c>
      <c r="D62" s="86">
        <f>D63+D64</f>
        <v>444.1</v>
      </c>
      <c r="E62" s="86">
        <f t="shared" si="0"/>
        <v>60.08659180083886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48" t="s">
        <v>91</v>
      </c>
      <c r="B63" s="18" t="s">
        <v>79</v>
      </c>
      <c r="C63" s="86">
        <f>'Райбюд. '!C51</f>
        <v>373.1</v>
      </c>
      <c r="D63" s="86">
        <f>'Райбюд. '!D51</f>
        <v>280.5</v>
      </c>
      <c r="E63" s="86">
        <f t="shared" si="0"/>
        <v>75.18091664433128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51.75">
      <c r="A64" s="37" t="s">
        <v>210</v>
      </c>
      <c r="B64" s="18" t="s">
        <v>20</v>
      </c>
      <c r="C64" s="86">
        <f>'Свод с.п.'!C40</f>
        <v>366</v>
      </c>
      <c r="D64" s="86">
        <f>'Свод с.п.'!D40</f>
        <v>163.6</v>
      </c>
      <c r="E64" s="86">
        <f t="shared" si="0"/>
        <v>44.69945355191257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48.75" hidden="1">
      <c r="A65" s="15" t="s">
        <v>364</v>
      </c>
      <c r="B65" s="21" t="s">
        <v>363</v>
      </c>
      <c r="C65" s="86">
        <f>C66</f>
        <v>4.1</v>
      </c>
      <c r="D65" s="86">
        <f>D66</f>
        <v>4.1</v>
      </c>
      <c r="E65" s="86">
        <f t="shared" si="0"/>
        <v>100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60.75" hidden="1">
      <c r="A66" s="15" t="s">
        <v>362</v>
      </c>
      <c r="B66" s="21" t="s">
        <v>365</v>
      </c>
      <c r="C66" s="86">
        <f>'Райбюд. '!C53</f>
        <v>4.1</v>
      </c>
      <c r="D66" s="86">
        <f>'Райбюд. '!D53</f>
        <v>4.1</v>
      </c>
      <c r="E66" s="86">
        <f t="shared" si="0"/>
        <v>100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15.75">
      <c r="A67" s="76" t="s">
        <v>44</v>
      </c>
      <c r="B67" s="26" t="s">
        <v>45</v>
      </c>
      <c r="C67" s="85">
        <f>C68</f>
        <v>1950</v>
      </c>
      <c r="D67" s="85">
        <f>D68</f>
        <v>1856.8</v>
      </c>
      <c r="E67" s="85">
        <f t="shared" si="0"/>
        <v>95.22051282051281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76" t="s">
        <v>46</v>
      </c>
      <c r="B68" s="26" t="s">
        <v>47</v>
      </c>
      <c r="C68" s="85">
        <f>C69+C71+C70</f>
        <v>1950</v>
      </c>
      <c r="D68" s="85">
        <f>D69+D71+D70</f>
        <v>1856.8</v>
      </c>
      <c r="E68" s="85">
        <f t="shared" si="0"/>
        <v>95.22051282051281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26.25">
      <c r="A69" s="83" t="s">
        <v>88</v>
      </c>
      <c r="B69" s="21" t="s">
        <v>89</v>
      </c>
      <c r="C69" s="86">
        <f>'Райбюд. '!C56</f>
        <v>107.5</v>
      </c>
      <c r="D69" s="86">
        <f>'Райбюд. '!D56</f>
        <v>78.1</v>
      </c>
      <c r="E69" s="86">
        <f t="shared" si="0"/>
        <v>72.65116279069767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15" t="s">
        <v>406</v>
      </c>
      <c r="B70" s="21" t="s">
        <v>407</v>
      </c>
      <c r="C70" s="86">
        <f>'Райбюд. '!C57</f>
        <v>2.5</v>
      </c>
      <c r="D70" s="86">
        <f>'Райбюд. '!D57</f>
        <v>2</v>
      </c>
      <c r="E70" s="86">
        <f t="shared" si="0"/>
        <v>80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83" t="s">
        <v>327</v>
      </c>
      <c r="B71" s="21" t="s">
        <v>326</v>
      </c>
      <c r="C71" s="86">
        <f>C72+C73</f>
        <v>1840</v>
      </c>
      <c r="D71" s="86">
        <f>D72+D73</f>
        <v>1776.7</v>
      </c>
      <c r="E71" s="86">
        <f t="shared" si="0"/>
        <v>96.55978260869566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83" t="s">
        <v>172</v>
      </c>
      <c r="B72" s="21" t="s">
        <v>125</v>
      </c>
      <c r="C72" s="86">
        <f>'Райбюд. '!C59</f>
        <v>1840</v>
      </c>
      <c r="D72" s="86">
        <f>'Райбюд. '!D59</f>
        <v>1776.7</v>
      </c>
      <c r="E72" s="86">
        <f t="shared" si="0"/>
        <v>96.55978260869566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 hidden="1">
      <c r="A73" s="83" t="s">
        <v>324</v>
      </c>
      <c r="B73" s="21" t="s">
        <v>325</v>
      </c>
      <c r="C73" s="86">
        <f>'Райбюд. '!C60</f>
        <v>0</v>
      </c>
      <c r="D73" s="86">
        <f>'Райбюд. '!D60</f>
        <v>0</v>
      </c>
      <c r="E73" s="86" t="e">
        <f t="shared" si="0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26.25">
      <c r="A74" s="76" t="s">
        <v>290</v>
      </c>
      <c r="B74" s="26" t="s">
        <v>288</v>
      </c>
      <c r="C74" s="85">
        <f>C75</f>
        <v>53.1</v>
      </c>
      <c r="D74" s="85">
        <f>D75</f>
        <v>42</v>
      </c>
      <c r="E74" s="85">
        <f t="shared" si="0"/>
        <v>79.09604519774011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>
      <c r="A75" s="76" t="s">
        <v>331</v>
      </c>
      <c r="B75" s="26" t="s">
        <v>329</v>
      </c>
      <c r="C75" s="85">
        <f>C76</f>
        <v>53.1</v>
      </c>
      <c r="D75" s="85">
        <f>D76</f>
        <v>42</v>
      </c>
      <c r="E75" s="85">
        <f t="shared" si="0"/>
        <v>79.09604519774011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>
      <c r="A76" s="83" t="s">
        <v>332</v>
      </c>
      <c r="B76" s="21" t="s">
        <v>330</v>
      </c>
      <c r="C76" s="86">
        <f>C77+C78</f>
        <v>53.1</v>
      </c>
      <c r="D76" s="86">
        <f>D77+D78</f>
        <v>42</v>
      </c>
      <c r="E76" s="85">
        <f t="shared" si="0"/>
        <v>79.09604519774011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6.25" customHeight="1" hidden="1">
      <c r="A77" s="83" t="s">
        <v>328</v>
      </c>
      <c r="B77" s="21" t="s">
        <v>289</v>
      </c>
      <c r="C77" s="86">
        <f>'Райбюд. '!C64</f>
        <v>0</v>
      </c>
      <c r="D77" s="86">
        <f>'Райбюд. '!D64</f>
        <v>0</v>
      </c>
      <c r="E77" s="86" t="e">
        <f t="shared" si="0"/>
        <v>#DIV/0!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20.25" customHeight="1">
      <c r="A78" s="37" t="s">
        <v>130</v>
      </c>
      <c r="B78" s="18" t="s">
        <v>85</v>
      </c>
      <c r="C78" s="86">
        <f>'Свод с.п.'!C43</f>
        <v>53.1</v>
      </c>
      <c r="D78" s="86">
        <f>'Свод с.п.'!D43</f>
        <v>42</v>
      </c>
      <c r="E78" s="86">
        <f t="shared" si="0"/>
        <v>79.09604519774011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1" customHeight="1">
      <c r="A79" s="69" t="s">
        <v>48</v>
      </c>
      <c r="B79" s="17" t="s">
        <v>49</v>
      </c>
      <c r="C79" s="85">
        <f>C80+C83</f>
        <v>461</v>
      </c>
      <c r="D79" s="85">
        <f>D80+D83</f>
        <v>60</v>
      </c>
      <c r="E79" s="85">
        <f t="shared" si="0"/>
        <v>13.015184381778742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63.75" customHeight="1">
      <c r="A80" s="69" t="s">
        <v>83</v>
      </c>
      <c r="B80" s="17" t="s">
        <v>50</v>
      </c>
      <c r="C80" s="85">
        <f>C81+C82</f>
        <v>165</v>
      </c>
      <c r="D80" s="85">
        <f>D81+D82</f>
        <v>0</v>
      </c>
      <c r="E80" s="85"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77.25">
      <c r="A81" s="52" t="s">
        <v>60</v>
      </c>
      <c r="B81" s="18" t="s">
        <v>57</v>
      </c>
      <c r="C81" s="86">
        <f>'Райбюд. '!C67</f>
        <v>115</v>
      </c>
      <c r="D81" s="86">
        <f>'Райбюд. '!D67</f>
        <v>0</v>
      </c>
      <c r="E81" s="86">
        <f t="shared" si="0"/>
        <v>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77.25">
      <c r="A82" s="52" t="s">
        <v>94</v>
      </c>
      <c r="B82" s="47" t="s">
        <v>55</v>
      </c>
      <c r="C82" s="86">
        <f>'Свод с.п.'!C45</f>
        <v>50</v>
      </c>
      <c r="D82" s="86">
        <f>'Свод с.п.'!D45</f>
        <v>0</v>
      </c>
      <c r="E82" s="86">
        <f t="shared" si="0"/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48" customHeight="1">
      <c r="A83" s="69" t="s">
        <v>58</v>
      </c>
      <c r="B83" s="17" t="s">
        <v>51</v>
      </c>
      <c r="C83" s="85">
        <f>C84</f>
        <v>296</v>
      </c>
      <c r="D83" s="85">
        <f>D84</f>
        <v>60</v>
      </c>
      <c r="E83" s="85">
        <f t="shared" si="0"/>
        <v>20.27027027027027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51.75">
      <c r="A84" s="37" t="s">
        <v>123</v>
      </c>
      <c r="B84" s="25" t="s">
        <v>122</v>
      </c>
      <c r="C84" s="86">
        <f>'Райбюд. '!C69</f>
        <v>296</v>
      </c>
      <c r="D84" s="86">
        <f>'Райбюд. '!D69</f>
        <v>60</v>
      </c>
      <c r="E84" s="86">
        <f t="shared" si="0"/>
        <v>20.27027027027027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5.75">
      <c r="A85" s="70" t="s">
        <v>21</v>
      </c>
      <c r="B85" s="63" t="s">
        <v>22</v>
      </c>
      <c r="C85" s="85">
        <f>C86+C118+C123+C115</f>
        <v>547</v>
      </c>
      <c r="D85" s="85">
        <f>D86+D118+D123+D115</f>
        <v>463.69999999999993</v>
      </c>
      <c r="E85" s="85">
        <f t="shared" si="0"/>
        <v>84.77148080438755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26.25">
      <c r="A86" s="71" t="s">
        <v>224</v>
      </c>
      <c r="B86" s="66" t="s">
        <v>225</v>
      </c>
      <c r="C86" s="85">
        <f>C87+C91+C93+C97+C102+C105+C110+C112+C100+C108</f>
        <v>457.2</v>
      </c>
      <c r="D86" s="85">
        <f>D87+D91+D93+D97+D102+D105+D110+D112+D100+D108</f>
        <v>397.69999999999993</v>
      </c>
      <c r="E86" s="85">
        <f t="shared" si="0"/>
        <v>86.98600174978127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49.5" customHeight="1">
      <c r="A87" s="72" t="s">
        <v>293</v>
      </c>
      <c r="B87" s="66" t="s">
        <v>291</v>
      </c>
      <c r="C87" s="85">
        <f>C88+C89+C90</f>
        <v>22</v>
      </c>
      <c r="D87" s="85">
        <f>D88+D89+D90</f>
        <v>8.7</v>
      </c>
      <c r="E87" s="85">
        <f t="shared" si="0"/>
        <v>39.54545454545455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48">
      <c r="A88" s="68" t="s">
        <v>422</v>
      </c>
      <c r="B88" s="65" t="s">
        <v>292</v>
      </c>
      <c r="C88" s="86">
        <f>'Райбюд. '!C73</f>
        <v>18</v>
      </c>
      <c r="D88" s="86">
        <f>'Райбюд. '!D73</f>
        <v>5.9</v>
      </c>
      <c r="E88" s="86">
        <f t="shared" si="0"/>
        <v>32.77777777777778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8">
      <c r="A89" s="68" t="s">
        <v>422</v>
      </c>
      <c r="B89" s="65" t="s">
        <v>337</v>
      </c>
      <c r="C89" s="86">
        <f>'Райбюд. '!C74</f>
        <v>4</v>
      </c>
      <c r="D89" s="86">
        <f>'Райбюд. '!D74</f>
        <v>2.8</v>
      </c>
      <c r="E89" s="86">
        <f t="shared" si="0"/>
        <v>70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72.75" hidden="1">
      <c r="A90" s="135" t="s">
        <v>433</v>
      </c>
      <c r="B90" s="23" t="s">
        <v>434</v>
      </c>
      <c r="C90" s="86">
        <f>'Райбюд. '!C75</f>
        <v>0</v>
      </c>
      <c r="D90" s="86">
        <f>'Райбюд. '!D75</f>
        <v>0</v>
      </c>
      <c r="E90" s="86"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64.5" hidden="1">
      <c r="A91" s="71" t="s">
        <v>294</v>
      </c>
      <c r="B91" s="66" t="s">
        <v>227</v>
      </c>
      <c r="C91" s="85">
        <f>C92</f>
        <v>0</v>
      </c>
      <c r="D91" s="85">
        <f>D92</f>
        <v>0</v>
      </c>
      <c r="E91" s="85" t="e">
        <f t="shared" si="0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7.25" hidden="1">
      <c r="A92" s="73" t="s">
        <v>226</v>
      </c>
      <c r="B92" s="65" t="s">
        <v>228</v>
      </c>
      <c r="C92" s="86">
        <f>'Райбюд. '!C77</f>
        <v>0</v>
      </c>
      <c r="D92" s="86">
        <f>'Райбюд. '!D77</f>
        <v>0</v>
      </c>
      <c r="E92" s="86" t="e">
        <f t="shared" si="0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39">
      <c r="A93" s="71" t="s">
        <v>229</v>
      </c>
      <c r="B93" s="66" t="s">
        <v>230</v>
      </c>
      <c r="C93" s="85">
        <f>C94+C96+C95</f>
        <v>46.9</v>
      </c>
      <c r="D93" s="85">
        <f>D94+D96+D95</f>
        <v>20</v>
      </c>
      <c r="E93" s="85">
        <f t="shared" si="0"/>
        <v>42.64392324093817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77.25" hidden="1">
      <c r="A94" s="73" t="s">
        <v>231</v>
      </c>
      <c r="B94" s="65" t="s">
        <v>232</v>
      </c>
      <c r="C94" s="86">
        <f>'Райбюд. '!C79</f>
        <v>0</v>
      </c>
      <c r="D94" s="86">
        <f>'Райбюд. '!D79</f>
        <v>0</v>
      </c>
      <c r="E94" s="86" t="e">
        <f t="shared" si="0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63.75">
      <c r="A95" s="88" t="s">
        <v>338</v>
      </c>
      <c r="B95" s="89" t="s">
        <v>339</v>
      </c>
      <c r="C95" s="86">
        <f>'Райбюд. '!C80</f>
        <v>20</v>
      </c>
      <c r="D95" s="86">
        <f>'Райбюд. '!D80</f>
        <v>20</v>
      </c>
      <c r="E95" s="86">
        <f t="shared" si="0"/>
        <v>100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64.5">
      <c r="A96" s="73" t="s">
        <v>233</v>
      </c>
      <c r="B96" s="65" t="s">
        <v>234</v>
      </c>
      <c r="C96" s="86">
        <f>'Райбюд. '!C81</f>
        <v>26.9</v>
      </c>
      <c r="D96" s="86">
        <f>'Райбюд. '!D81</f>
        <v>0</v>
      </c>
      <c r="E96" s="86">
        <f t="shared" si="0"/>
        <v>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>
      <c r="A97" s="71" t="s">
        <v>235</v>
      </c>
      <c r="B97" s="66" t="s">
        <v>236</v>
      </c>
      <c r="C97" s="85">
        <f>C98+C99</f>
        <v>26.9</v>
      </c>
      <c r="D97" s="85">
        <f>D98+D99</f>
        <v>26.9</v>
      </c>
      <c r="E97" s="85">
        <f t="shared" si="0"/>
        <v>100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60">
      <c r="A98" s="90" t="s">
        <v>340</v>
      </c>
      <c r="B98" s="89" t="s">
        <v>341</v>
      </c>
      <c r="C98" s="86">
        <f>'Райбюд. '!C83</f>
        <v>26.9</v>
      </c>
      <c r="D98" s="86">
        <f>'Райбюд. '!D83</f>
        <v>26.9</v>
      </c>
      <c r="E98" s="86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4.5" hidden="1">
      <c r="A99" s="73" t="s">
        <v>237</v>
      </c>
      <c r="B99" s="65" t="s">
        <v>238</v>
      </c>
      <c r="C99" s="86">
        <f>'Райбюд. '!C84</f>
        <v>0</v>
      </c>
      <c r="D99" s="86">
        <f>'Райбюд. '!D84</f>
        <v>0</v>
      </c>
      <c r="E99" s="86"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36">
      <c r="A100" s="91" t="s">
        <v>342</v>
      </c>
      <c r="B100" s="92" t="s">
        <v>343</v>
      </c>
      <c r="C100" s="85">
        <f>C101</f>
        <v>3</v>
      </c>
      <c r="D100" s="85">
        <f>D101</f>
        <v>6</v>
      </c>
      <c r="E100" s="85">
        <f t="shared" si="0"/>
        <v>200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48">
      <c r="A101" s="90" t="s">
        <v>344</v>
      </c>
      <c r="B101" s="93" t="s">
        <v>345</v>
      </c>
      <c r="C101" s="86">
        <f>'Райбюд. '!C86</f>
        <v>3</v>
      </c>
      <c r="D101" s="86">
        <f>'Райбюд. '!D86</f>
        <v>6</v>
      </c>
      <c r="E101" s="86">
        <f t="shared" si="0"/>
        <v>200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51.75">
      <c r="A102" s="71" t="s">
        <v>239</v>
      </c>
      <c r="B102" s="66" t="s">
        <v>240</v>
      </c>
      <c r="C102" s="85">
        <f>C103+C104</f>
        <v>0.9</v>
      </c>
      <c r="D102" s="85">
        <f>D103+D104</f>
        <v>0.9</v>
      </c>
      <c r="E102" s="85">
        <f t="shared" si="0"/>
        <v>100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90" hidden="1">
      <c r="A103" s="73" t="s">
        <v>254</v>
      </c>
      <c r="B103" s="65" t="s">
        <v>253</v>
      </c>
      <c r="C103" s="86">
        <f>'Райбюд. '!C88</f>
        <v>0</v>
      </c>
      <c r="D103" s="86">
        <f>'Райбюд. '!D88</f>
        <v>0</v>
      </c>
      <c r="E103" s="86"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60.75">
      <c r="A104" s="64" t="s">
        <v>374</v>
      </c>
      <c r="B104" s="65" t="s">
        <v>375</v>
      </c>
      <c r="C104" s="86">
        <f>'Райбюд. '!C89</f>
        <v>0.9</v>
      </c>
      <c r="D104" s="86">
        <f>'Райбюд. '!D89</f>
        <v>0.9</v>
      </c>
      <c r="E104" s="86">
        <f t="shared" si="0"/>
        <v>100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51.75">
      <c r="A105" s="71" t="s">
        <v>255</v>
      </c>
      <c r="B105" s="66" t="s">
        <v>256</v>
      </c>
      <c r="C105" s="85">
        <f>C106+C107</f>
        <v>36.3</v>
      </c>
      <c r="D105" s="85">
        <f>D106+D107</f>
        <v>41.3</v>
      </c>
      <c r="E105" s="85">
        <f t="shared" si="0"/>
        <v>113.7741046831956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90">
      <c r="A106" s="73" t="s">
        <v>258</v>
      </c>
      <c r="B106" s="65" t="s">
        <v>257</v>
      </c>
      <c r="C106" s="86">
        <f>'Райбюд. '!C91</f>
        <v>6.3</v>
      </c>
      <c r="D106" s="86">
        <f>'Райбюд. '!D91</f>
        <v>6.3</v>
      </c>
      <c r="E106" s="86">
        <f t="shared" si="0"/>
        <v>100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72.75">
      <c r="A107" s="135" t="s">
        <v>433</v>
      </c>
      <c r="B107" s="23" t="s">
        <v>462</v>
      </c>
      <c r="C107" s="86">
        <f>'Райбюд. '!C92</f>
        <v>30</v>
      </c>
      <c r="D107" s="86">
        <f>'Райбюд. '!D92</f>
        <v>35</v>
      </c>
      <c r="E107" s="86">
        <f t="shared" si="0"/>
        <v>116.66666666666667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48.75">
      <c r="A108" s="67" t="s">
        <v>409</v>
      </c>
      <c r="B108" s="66" t="s">
        <v>410</v>
      </c>
      <c r="C108" s="85">
        <f>C109</f>
        <v>2</v>
      </c>
      <c r="D108" s="85">
        <f>D109</f>
        <v>2</v>
      </c>
      <c r="E108" s="85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60.75">
      <c r="A109" s="64" t="s">
        <v>408</v>
      </c>
      <c r="B109" s="65" t="s">
        <v>411</v>
      </c>
      <c r="C109" s="86">
        <f>'Райбюд. '!C94</f>
        <v>2</v>
      </c>
      <c r="D109" s="86">
        <f>'Райбюд. '!D94</f>
        <v>2</v>
      </c>
      <c r="E109" s="86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39">
      <c r="A110" s="71" t="s">
        <v>241</v>
      </c>
      <c r="B110" s="66" t="s">
        <v>242</v>
      </c>
      <c r="C110" s="85">
        <f>C111</f>
        <v>204.2</v>
      </c>
      <c r="D110" s="85">
        <f>D111</f>
        <v>187</v>
      </c>
      <c r="E110" s="85">
        <f t="shared" si="0"/>
        <v>91.57688540646426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4.5">
      <c r="A111" s="73" t="s">
        <v>243</v>
      </c>
      <c r="B111" s="65" t="s">
        <v>259</v>
      </c>
      <c r="C111" s="86">
        <f>'Райбюд. '!C96</f>
        <v>204.2</v>
      </c>
      <c r="D111" s="86">
        <f>'Райбюд. '!D96</f>
        <v>187</v>
      </c>
      <c r="E111" s="86">
        <f t="shared" si="0"/>
        <v>91.57688540646426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51.75">
      <c r="A112" s="71" t="s">
        <v>260</v>
      </c>
      <c r="B112" s="66" t="s">
        <v>261</v>
      </c>
      <c r="C112" s="85">
        <f>C113+C114</f>
        <v>115</v>
      </c>
      <c r="D112" s="85">
        <f>D113+D114</f>
        <v>104.9</v>
      </c>
      <c r="E112" s="85">
        <f t="shared" si="0"/>
        <v>91.21739130434783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64.5">
      <c r="A113" s="73" t="s">
        <v>262</v>
      </c>
      <c r="B113" s="65" t="s">
        <v>263</v>
      </c>
      <c r="C113" s="86">
        <f>'Райбюд. '!C98</f>
        <v>108</v>
      </c>
      <c r="D113" s="86">
        <f>'Райбюд. '!D98</f>
        <v>104.9</v>
      </c>
      <c r="E113" s="86">
        <f t="shared" si="0"/>
        <v>97.12962962962963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0.75">
      <c r="A114" s="64" t="s">
        <v>262</v>
      </c>
      <c r="B114" s="65" t="s">
        <v>346</v>
      </c>
      <c r="C114" s="86">
        <f>'Райбюд. '!C99</f>
        <v>7</v>
      </c>
      <c r="D114" s="86">
        <f>'Райбюд. '!D99</f>
        <v>0</v>
      </c>
      <c r="E114" s="86">
        <f t="shared" si="0"/>
        <v>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24.75">
      <c r="A115" s="106" t="s">
        <v>389</v>
      </c>
      <c r="B115" s="20" t="s">
        <v>390</v>
      </c>
      <c r="C115" s="85">
        <f>C117+C116</f>
        <v>35</v>
      </c>
      <c r="D115" s="85">
        <f>D117+D116</f>
        <v>22</v>
      </c>
      <c r="E115" s="85">
        <f t="shared" si="0"/>
        <v>62.857142857142854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36.75">
      <c r="A116" s="135" t="s">
        <v>388</v>
      </c>
      <c r="B116" s="25" t="s">
        <v>436</v>
      </c>
      <c r="C116" s="86">
        <f>'Райбюд. '!C115</f>
        <v>15</v>
      </c>
      <c r="D116" s="86">
        <f>'Райбюд. '!D115</f>
        <v>2</v>
      </c>
      <c r="E116" s="86">
        <f t="shared" si="0"/>
        <v>13.333333333333334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36.75">
      <c r="A117" s="107" t="s">
        <v>388</v>
      </c>
      <c r="B117" s="19" t="s">
        <v>391</v>
      </c>
      <c r="C117" s="86">
        <f>'Свод с.п.'!C48</f>
        <v>20</v>
      </c>
      <c r="D117" s="86">
        <f>'Свод с.п.'!D48</f>
        <v>20</v>
      </c>
      <c r="E117" s="86">
        <f t="shared" si="0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90.75" customHeight="1">
      <c r="A118" s="70" t="s">
        <v>244</v>
      </c>
      <c r="B118" s="66" t="s">
        <v>245</v>
      </c>
      <c r="C118" s="85">
        <f>C119+C121</f>
        <v>0</v>
      </c>
      <c r="D118" s="85">
        <f>D119+D121</f>
        <v>7.5</v>
      </c>
      <c r="E118" s="85"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>
      <c r="A119" s="39" t="s">
        <v>299</v>
      </c>
      <c r="B119" s="19" t="s">
        <v>300</v>
      </c>
      <c r="C119" s="86">
        <f>C120</f>
        <v>0</v>
      </c>
      <c r="D119" s="86">
        <f>D120</f>
        <v>7.5</v>
      </c>
      <c r="E119" s="86"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48.75">
      <c r="A120" s="39" t="s">
        <v>301</v>
      </c>
      <c r="B120" s="19" t="s">
        <v>302</v>
      </c>
      <c r="C120" s="86">
        <f>'Свод с.п.'!C51</f>
        <v>0</v>
      </c>
      <c r="D120" s="86">
        <f>'Свод с.п.'!D51</f>
        <v>7.5</v>
      </c>
      <c r="E120" s="86">
        <v>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64.5" hidden="1">
      <c r="A121" s="74" t="s">
        <v>264</v>
      </c>
      <c r="B121" s="65" t="s">
        <v>246</v>
      </c>
      <c r="C121" s="86">
        <f>C122</f>
        <v>0</v>
      </c>
      <c r="D121" s="86">
        <f>D122</f>
        <v>0</v>
      </c>
      <c r="E121" s="86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53.25" customHeight="1" hidden="1">
      <c r="A122" s="74" t="s">
        <v>295</v>
      </c>
      <c r="B122" s="50" t="s">
        <v>247</v>
      </c>
      <c r="C122" s="86">
        <f>'Райбюд. '!C102</f>
        <v>0</v>
      </c>
      <c r="D122" s="86">
        <f>'Райбюд. '!D102</f>
        <v>0</v>
      </c>
      <c r="E122" s="86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15.75">
      <c r="A123" s="75" t="s">
        <v>265</v>
      </c>
      <c r="B123" s="49" t="s">
        <v>248</v>
      </c>
      <c r="C123" s="85">
        <f>C124+C126+C128</f>
        <v>54.8</v>
      </c>
      <c r="D123" s="85">
        <f>D124+D126+D128</f>
        <v>36.5</v>
      </c>
      <c r="E123" s="85">
        <f aca="true" t="shared" si="1" ref="E123:E187">D123/C123*100</f>
        <v>66.6058394160584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60" hidden="1">
      <c r="A124" s="101" t="s">
        <v>379</v>
      </c>
      <c r="B124" s="99" t="s">
        <v>377</v>
      </c>
      <c r="C124" s="85">
        <f>C125</f>
        <v>0</v>
      </c>
      <c r="D124" s="85">
        <f>D125</f>
        <v>0</v>
      </c>
      <c r="E124" s="85" t="e">
        <f t="shared" si="1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36" hidden="1">
      <c r="A125" s="90" t="s">
        <v>376</v>
      </c>
      <c r="B125" s="100" t="s">
        <v>378</v>
      </c>
      <c r="C125" s="86">
        <f>'Райбюд. '!C105</f>
        <v>0</v>
      </c>
      <c r="D125" s="86">
        <f>'Райбюд. '!D105</f>
        <v>0</v>
      </c>
      <c r="E125" s="86" t="e">
        <f t="shared" si="1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60.75" hidden="1">
      <c r="A126" s="38" t="s">
        <v>372</v>
      </c>
      <c r="B126" s="20" t="s">
        <v>370</v>
      </c>
      <c r="C126" s="85">
        <f>C127</f>
        <v>0</v>
      </c>
      <c r="D126" s="85">
        <f>D127</f>
        <v>0</v>
      </c>
      <c r="E126" s="85" t="e">
        <f t="shared" si="1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36.75" hidden="1">
      <c r="A127" s="39" t="s">
        <v>373</v>
      </c>
      <c r="B127" s="19" t="s">
        <v>371</v>
      </c>
      <c r="C127" s="86">
        <f>'Свод с.п.'!C54</f>
        <v>0</v>
      </c>
      <c r="D127" s="86">
        <f>'Свод с.п.'!D54</f>
        <v>0</v>
      </c>
      <c r="E127" s="86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48.75">
      <c r="A128" s="61" t="s">
        <v>335</v>
      </c>
      <c r="B128" s="49" t="s">
        <v>250</v>
      </c>
      <c r="C128" s="85">
        <f>C130+C131+C134+C135+C129+C133+C132</f>
        <v>54.8</v>
      </c>
      <c r="D128" s="85">
        <f>D130+D131+D134+D135+D129+D133+D132</f>
        <v>36.5</v>
      </c>
      <c r="E128" s="85">
        <f t="shared" si="1"/>
        <v>66.6058394160584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48.75" hidden="1">
      <c r="A129" s="62" t="s">
        <v>296</v>
      </c>
      <c r="B129" s="65" t="s">
        <v>347</v>
      </c>
      <c r="C129" s="86">
        <f>'Райбюд. '!C107</f>
        <v>0</v>
      </c>
      <c r="D129" s="86">
        <f>'Райбюд. '!D107</f>
        <v>0</v>
      </c>
      <c r="E129" s="86"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51.75">
      <c r="A130" s="60" t="s">
        <v>296</v>
      </c>
      <c r="B130" s="65" t="s">
        <v>251</v>
      </c>
      <c r="C130" s="86">
        <f>'Райбюд. '!C108+'Свод с.п.'!C56</f>
        <v>44</v>
      </c>
      <c r="D130" s="86">
        <f>'Райбюд. '!D108+'Свод с.п.'!D56</f>
        <v>25.7</v>
      </c>
      <c r="E130" s="86">
        <f t="shared" si="1"/>
        <v>58.409090909090914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39.75" customHeight="1" hidden="1">
      <c r="A131" s="60" t="s">
        <v>298</v>
      </c>
      <c r="B131" s="65" t="s">
        <v>266</v>
      </c>
      <c r="C131" s="86">
        <f>'Райбюд. '!C109</f>
        <v>0</v>
      </c>
      <c r="D131" s="86">
        <f>'Райбюд. '!D109</f>
        <v>0</v>
      </c>
      <c r="E131" s="86" t="e">
        <f t="shared" si="1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9.75" customHeight="1" hidden="1">
      <c r="A132" s="62" t="s">
        <v>298</v>
      </c>
      <c r="B132" s="65" t="s">
        <v>412</v>
      </c>
      <c r="C132" s="86">
        <f>'Райбюд. '!C110</f>
        <v>0</v>
      </c>
      <c r="D132" s="86">
        <f>'Райбюд. '!D110</f>
        <v>0</v>
      </c>
      <c r="E132" s="86" t="e">
        <f>D132/C132*100</f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62" t="s">
        <v>298</v>
      </c>
      <c r="B133" s="65" t="s">
        <v>348</v>
      </c>
      <c r="C133" s="86">
        <f>'Райбюд. '!C111</f>
        <v>0</v>
      </c>
      <c r="D133" s="86">
        <f>'Райбюд. '!D111</f>
        <v>0</v>
      </c>
      <c r="E133" s="86" t="e">
        <f t="shared" si="1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6.75" customHeight="1" hidden="1">
      <c r="A134" s="60" t="s">
        <v>298</v>
      </c>
      <c r="B134" s="65" t="s">
        <v>267</v>
      </c>
      <c r="C134" s="86">
        <f>'Райбюд. '!C112</f>
        <v>0</v>
      </c>
      <c r="D134" s="86">
        <f>'Райбюд. '!D112</f>
        <v>0</v>
      </c>
      <c r="E134" s="86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64.5">
      <c r="A135" s="60" t="s">
        <v>297</v>
      </c>
      <c r="B135" s="65" t="s">
        <v>252</v>
      </c>
      <c r="C135" s="86">
        <f>'Райбюд. '!C113</f>
        <v>10.8</v>
      </c>
      <c r="D135" s="86">
        <f>'Райбюд. '!D113</f>
        <v>10.8</v>
      </c>
      <c r="E135" s="86">
        <f t="shared" si="1"/>
        <v>100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24" customHeight="1">
      <c r="A136" s="11" t="s">
        <v>303</v>
      </c>
      <c r="B136" s="44" t="s">
        <v>304</v>
      </c>
      <c r="C136" s="85">
        <f>C137</f>
        <v>0</v>
      </c>
      <c r="D136" s="85">
        <f>D137</f>
        <v>0.3</v>
      </c>
      <c r="E136" s="85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1" customHeight="1">
      <c r="A137" s="11" t="s">
        <v>305</v>
      </c>
      <c r="B137" s="44" t="s">
        <v>307</v>
      </c>
      <c r="C137" s="85">
        <f>C138+C139</f>
        <v>0</v>
      </c>
      <c r="D137" s="85">
        <f>D138+D139</f>
        <v>0.3</v>
      </c>
      <c r="E137" s="85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36" customHeight="1" hidden="1">
      <c r="A138" s="10" t="s">
        <v>428</v>
      </c>
      <c r="B138" s="21" t="s">
        <v>429</v>
      </c>
      <c r="C138" s="86">
        <f>'Райбюд. '!C118</f>
        <v>0</v>
      </c>
      <c r="D138" s="86">
        <f>'Райбюд. '!D118</f>
        <v>0</v>
      </c>
      <c r="E138" s="86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 customHeight="1">
      <c r="A139" s="14" t="s">
        <v>306</v>
      </c>
      <c r="B139" s="23" t="s">
        <v>308</v>
      </c>
      <c r="C139" s="86">
        <f>'Свод с.п.'!C59</f>
        <v>0</v>
      </c>
      <c r="D139" s="86">
        <f>'Свод с.п.'!D59</f>
        <v>0.3</v>
      </c>
      <c r="E139" s="86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15.75">
      <c r="A140" s="76" t="s">
        <v>69</v>
      </c>
      <c r="B140" s="27" t="s">
        <v>80</v>
      </c>
      <c r="C140" s="85">
        <f>C141+C242</f>
        <v>324620.19999999995</v>
      </c>
      <c r="D140" s="85">
        <f>D141+D242</f>
        <v>225950.40000000002</v>
      </c>
      <c r="E140" s="85">
        <f t="shared" si="1"/>
        <v>69.60454093737853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26.25">
      <c r="A141" s="76" t="s">
        <v>81</v>
      </c>
      <c r="B141" s="27" t="s">
        <v>82</v>
      </c>
      <c r="C141" s="85">
        <f>C142+C151+C189+C222+C240</f>
        <v>324620.19999999995</v>
      </c>
      <c r="D141" s="85">
        <f>D142+D151+D189+D222+D240</f>
        <v>225983.40000000002</v>
      </c>
      <c r="E141" s="85">
        <f t="shared" si="1"/>
        <v>69.61470666335615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15.75">
      <c r="A142" s="77" t="s">
        <v>173</v>
      </c>
      <c r="B142" s="17" t="s">
        <v>155</v>
      </c>
      <c r="C142" s="85">
        <f>C143+C145</f>
        <v>19774</v>
      </c>
      <c r="D142" s="85">
        <f>D143+D145</f>
        <v>14830.5</v>
      </c>
      <c r="E142" s="85">
        <f t="shared" si="1"/>
        <v>75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7" t="s">
        <v>37</v>
      </c>
      <c r="B143" s="17" t="s">
        <v>174</v>
      </c>
      <c r="C143" s="85">
        <f>C144</f>
        <v>19774</v>
      </c>
      <c r="D143" s="85">
        <f>D144</f>
        <v>14830.5</v>
      </c>
      <c r="E143" s="85">
        <f t="shared" si="1"/>
        <v>75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4.75">
      <c r="A144" s="41" t="s">
        <v>214</v>
      </c>
      <c r="B144" s="46" t="s">
        <v>153</v>
      </c>
      <c r="C144" s="86">
        <f>'Свод с.п.'!C64</f>
        <v>19774</v>
      </c>
      <c r="D144" s="86">
        <f>'Свод с.п.'!D64</f>
        <v>14830.5</v>
      </c>
      <c r="E144" s="86">
        <f t="shared" si="1"/>
        <v>75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.75" hidden="1">
      <c r="A145" s="40" t="s">
        <v>310</v>
      </c>
      <c r="B145" s="45" t="s">
        <v>312</v>
      </c>
      <c r="C145" s="85">
        <f>C150+C146+C147+C148+C149</f>
        <v>0</v>
      </c>
      <c r="D145" s="85">
        <f>D150+D146+D147+D148+D149</f>
        <v>0</v>
      </c>
      <c r="E145" s="85" t="e">
        <f t="shared" si="1"/>
        <v>#DIV/0!</v>
      </c>
      <c r="F145" s="8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" hidden="1">
      <c r="A146" s="96" t="s">
        <v>350</v>
      </c>
      <c r="B146" s="89" t="s">
        <v>351</v>
      </c>
      <c r="C146" s="86">
        <f>'Райбюд. '!C123</f>
        <v>0</v>
      </c>
      <c r="D146" s="86">
        <f>'Райбюд. '!D123</f>
        <v>0</v>
      </c>
      <c r="E146" s="86" t="e">
        <f t="shared" si="1"/>
        <v>#DIV/0!</v>
      </c>
      <c r="F146" s="8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6" t="s">
        <v>352</v>
      </c>
      <c r="B147" s="89" t="s">
        <v>351</v>
      </c>
      <c r="C147" s="86">
        <f>'Райбюд. '!C124</f>
        <v>0</v>
      </c>
      <c r="D147" s="86">
        <f>'Райбюд. '!D124</f>
        <v>0</v>
      </c>
      <c r="E147" s="86" t="e">
        <f t="shared" si="1"/>
        <v>#DIV/0!</v>
      </c>
      <c r="F147" s="8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6" t="s">
        <v>353</v>
      </c>
      <c r="B148" s="89" t="s">
        <v>351</v>
      </c>
      <c r="C148" s="86">
        <f>'Райбюд. '!C125</f>
        <v>0</v>
      </c>
      <c r="D148" s="86">
        <f>'Райбюд. '!D125</f>
        <v>0</v>
      </c>
      <c r="E148" s="86" t="e">
        <f t="shared" si="1"/>
        <v>#DIV/0!</v>
      </c>
      <c r="F148" s="8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6" t="s">
        <v>353</v>
      </c>
      <c r="B149" s="89" t="s">
        <v>351</v>
      </c>
      <c r="C149" s="86">
        <f>'Райбюд. '!C126</f>
        <v>0</v>
      </c>
      <c r="D149" s="86">
        <f>'Райбюд. '!D126</f>
        <v>0</v>
      </c>
      <c r="E149" s="86" t="e">
        <f t="shared" si="1"/>
        <v>#DIV/0!</v>
      </c>
      <c r="F149" s="8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.75" hidden="1">
      <c r="A150" s="41" t="s">
        <v>309</v>
      </c>
      <c r="B150" s="46" t="s">
        <v>311</v>
      </c>
      <c r="C150" s="86">
        <f>'Свод с.п.'!C66</f>
        <v>0</v>
      </c>
      <c r="D150" s="86">
        <f>'Свод с.п.'!D66</f>
        <v>0</v>
      </c>
      <c r="E150" s="86" t="e">
        <f t="shared" si="1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6.25">
      <c r="A151" s="77" t="s">
        <v>322</v>
      </c>
      <c r="B151" s="17" t="s">
        <v>164</v>
      </c>
      <c r="C151" s="85">
        <f>C152+C160+C168+C176+C164+C162+C171</f>
        <v>113160.00000000001</v>
      </c>
      <c r="D151" s="85">
        <f>D152+D160+D168+D176+D164+D162+D171</f>
        <v>62397.9</v>
      </c>
      <c r="E151" s="85">
        <f t="shared" si="1"/>
        <v>55.14130434782608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51.75">
      <c r="A152" s="77" t="s">
        <v>175</v>
      </c>
      <c r="B152" s="17" t="s">
        <v>156</v>
      </c>
      <c r="C152" s="85">
        <f>C153</f>
        <v>19015</v>
      </c>
      <c r="D152" s="85">
        <f>D153</f>
        <v>6947.4</v>
      </c>
      <c r="E152" s="85">
        <f t="shared" si="1"/>
        <v>36.536418616881406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51.75">
      <c r="A153" s="78" t="s">
        <v>144</v>
      </c>
      <c r="B153" s="18" t="s">
        <v>176</v>
      </c>
      <c r="C153" s="86">
        <f>'Райбюд. '!C129</f>
        <v>19015</v>
      </c>
      <c r="D153" s="86">
        <f>'Райбюд. '!D129</f>
        <v>6947.4</v>
      </c>
      <c r="E153" s="86">
        <f t="shared" si="1"/>
        <v>36.536418616881406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 hidden="1">
      <c r="A154" s="77" t="s">
        <v>268</v>
      </c>
      <c r="B154" s="17" t="s">
        <v>269</v>
      </c>
      <c r="C154" s="85" t="e">
        <f>C155</f>
        <v>#REF!</v>
      </c>
      <c r="D154" s="85" t="e">
        <f>D155</f>
        <v>#REF!</v>
      </c>
      <c r="E154" s="85" t="e">
        <f t="shared" si="1"/>
        <v>#REF!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6.25" hidden="1">
      <c r="A155" s="78" t="s">
        <v>271</v>
      </c>
      <c r="B155" s="18" t="s">
        <v>270</v>
      </c>
      <c r="C155" s="86" t="e">
        <f>'Райбюд. '!#REF!</f>
        <v>#REF!</v>
      </c>
      <c r="D155" s="86" t="e">
        <f>'Райбюд. '!#REF!</f>
        <v>#REF!</v>
      </c>
      <c r="E155" s="86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39" hidden="1">
      <c r="A156" s="77" t="s">
        <v>273</v>
      </c>
      <c r="B156" s="17" t="s">
        <v>272</v>
      </c>
      <c r="C156" s="85" t="e">
        <f>C157</f>
        <v>#REF!</v>
      </c>
      <c r="D156" s="85" t="e">
        <f>D157</f>
        <v>#REF!</v>
      </c>
      <c r="E156" s="85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hidden="1">
      <c r="A157" s="78" t="s">
        <v>274</v>
      </c>
      <c r="B157" s="18" t="s">
        <v>333</v>
      </c>
      <c r="C157" s="86" t="e">
        <f>'Райбюд. '!#REF!</f>
        <v>#REF!</v>
      </c>
      <c r="D157" s="86" t="e">
        <f>'Райбюд. '!#REF!</f>
        <v>#REF!</v>
      </c>
      <c r="E157" s="86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26.25" hidden="1">
      <c r="A158" s="77" t="s">
        <v>177</v>
      </c>
      <c r="B158" s="17" t="s">
        <v>178</v>
      </c>
      <c r="C158" s="85" t="e">
        <f>C159</f>
        <v>#REF!</v>
      </c>
      <c r="D158" s="85" t="e">
        <f>D159</f>
        <v>#REF!</v>
      </c>
      <c r="E158" s="85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customHeight="1" hidden="1">
      <c r="A159" s="78" t="s">
        <v>179</v>
      </c>
      <c r="B159" s="18" t="s">
        <v>180</v>
      </c>
      <c r="C159" s="86" t="e">
        <f>'Райбюд. '!#REF!</f>
        <v>#REF!</v>
      </c>
      <c r="D159" s="86" t="e">
        <f>'Райбюд. '!#REF!</f>
        <v>#REF!</v>
      </c>
      <c r="E159" s="86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47.25" customHeight="1">
      <c r="A160" s="103" t="s">
        <v>380</v>
      </c>
      <c r="B160" s="105" t="s">
        <v>382</v>
      </c>
      <c r="C160" s="85">
        <f>C161</f>
        <v>6044.9</v>
      </c>
      <c r="D160" s="85">
        <f>D161</f>
        <v>3089.4</v>
      </c>
      <c r="E160" s="85">
        <f t="shared" si="1"/>
        <v>51.1075452033946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41.25" customHeight="1">
      <c r="A161" s="104" t="s">
        <v>381</v>
      </c>
      <c r="B161" s="102" t="s">
        <v>383</v>
      </c>
      <c r="C161" s="86">
        <f>'Райбюд. '!C131</f>
        <v>6044.9</v>
      </c>
      <c r="D161" s="86">
        <f>'Райбюд. '!D131</f>
        <v>3089.4</v>
      </c>
      <c r="E161" s="86">
        <f t="shared" si="1"/>
        <v>51.1075452033946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24.75" customHeight="1">
      <c r="A162" s="138" t="s">
        <v>438</v>
      </c>
      <c r="B162" s="20" t="s">
        <v>439</v>
      </c>
      <c r="C162" s="85">
        <f>C163</f>
        <v>7051.1</v>
      </c>
      <c r="D162" s="85">
        <f>D163</f>
        <v>0</v>
      </c>
      <c r="E162" s="86">
        <v>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6">
      <c r="A163" s="139" t="s">
        <v>440</v>
      </c>
      <c r="B163" s="19" t="s">
        <v>441</v>
      </c>
      <c r="C163" s="86">
        <f>'Райбюд. '!C133</f>
        <v>7051.1</v>
      </c>
      <c r="D163" s="86">
        <f>'Райбюд. '!D133</f>
        <v>0</v>
      </c>
      <c r="E163" s="86">
        <v>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6" customHeight="1">
      <c r="A164" s="40" t="s">
        <v>314</v>
      </c>
      <c r="B164" s="45" t="s">
        <v>315</v>
      </c>
      <c r="C164" s="85">
        <f>C165</f>
        <v>2066.7</v>
      </c>
      <c r="D164" s="85">
        <f>D165</f>
        <v>2066.7</v>
      </c>
      <c r="E164" s="85">
        <f t="shared" si="1"/>
        <v>100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39" customHeight="1">
      <c r="A165" s="41" t="s">
        <v>316</v>
      </c>
      <c r="B165" s="46" t="s">
        <v>317</v>
      </c>
      <c r="C165" s="86">
        <f>'Свод с.п.'!C69</f>
        <v>2066.7</v>
      </c>
      <c r="D165" s="86">
        <f>'Свод с.п.'!D69</f>
        <v>2066.7</v>
      </c>
      <c r="E165" s="86">
        <f t="shared" si="1"/>
        <v>100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7" customHeight="1" hidden="1">
      <c r="A166" s="40" t="s">
        <v>216</v>
      </c>
      <c r="B166" s="45" t="s">
        <v>152</v>
      </c>
      <c r="C166" s="85">
        <f>C167</f>
        <v>30000</v>
      </c>
      <c r="D166" s="85">
        <f>D167</f>
        <v>15907</v>
      </c>
      <c r="E166" s="85">
        <f t="shared" si="1"/>
        <v>53.02333333333333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7" customHeight="1" hidden="1">
      <c r="A167" s="39" t="s">
        <v>313</v>
      </c>
      <c r="B167" s="46" t="s">
        <v>217</v>
      </c>
      <c r="C167" s="86">
        <f>'Свод с.п.'!C71</f>
        <v>30000</v>
      </c>
      <c r="D167" s="86">
        <f>'Свод с.п.'!D71</f>
        <v>15907</v>
      </c>
      <c r="E167" s="86">
        <f t="shared" si="1"/>
        <v>53.02333333333333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26.25">
      <c r="A168" s="77" t="s">
        <v>181</v>
      </c>
      <c r="B168" s="17" t="s">
        <v>182</v>
      </c>
      <c r="C168" s="85">
        <f>C169+C170</f>
        <v>1999.9</v>
      </c>
      <c r="D168" s="85">
        <f>D169+D170</f>
        <v>1999.9</v>
      </c>
      <c r="E168" s="85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36">
      <c r="A169" s="97" t="s">
        <v>464</v>
      </c>
      <c r="B169" s="18" t="s">
        <v>183</v>
      </c>
      <c r="C169" s="86">
        <f>'Райбюд. '!C135</f>
        <v>1999.9</v>
      </c>
      <c r="D169" s="86">
        <f>'Райбюд. '!D135</f>
        <v>1999.9</v>
      </c>
      <c r="E169" s="86">
        <f t="shared" si="1"/>
        <v>100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15.75" hidden="1">
      <c r="A170" s="97"/>
      <c r="B170" s="18" t="s">
        <v>183</v>
      </c>
      <c r="C170" s="86">
        <f>'Райбюд. '!C136</f>
        <v>0</v>
      </c>
      <c r="D170" s="86">
        <f>'Райбюд. '!D136</f>
        <v>0</v>
      </c>
      <c r="E170" s="86"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48.75" customHeight="1">
      <c r="A171" s="124" t="s">
        <v>216</v>
      </c>
      <c r="B171" s="45" t="s">
        <v>152</v>
      </c>
      <c r="C171" s="85">
        <f>C172+C173+C174+C175</f>
        <v>30000</v>
      </c>
      <c r="D171" s="85">
        <f>D172+D173+D174+D175</f>
        <v>15907</v>
      </c>
      <c r="E171" s="85">
        <f t="shared" si="1"/>
        <v>53.02333333333333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0">
      <c r="A172" s="114" t="s">
        <v>313</v>
      </c>
      <c r="B172" s="46" t="s">
        <v>217</v>
      </c>
      <c r="C172" s="86">
        <f>'Свод с.п.'!C71</f>
        <v>30000</v>
      </c>
      <c r="D172" s="86">
        <f>'Свод с.п.'!D71</f>
        <v>15907</v>
      </c>
      <c r="E172" s="86">
        <f t="shared" si="1"/>
        <v>53.02333333333333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8"/>
      <c r="B173" s="18"/>
      <c r="C173" s="86"/>
      <c r="D173" s="86"/>
      <c r="E173" s="86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 hidden="1">
      <c r="A174" s="78"/>
      <c r="B174" s="18"/>
      <c r="C174" s="86"/>
      <c r="D174" s="86"/>
      <c r="E174" s="86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37.5" customHeight="1" hidden="1">
      <c r="A175" s="78"/>
      <c r="B175" s="18"/>
      <c r="C175" s="86"/>
      <c r="D175" s="86"/>
      <c r="E175" s="86" t="e">
        <f t="shared" si="1"/>
        <v>#DIV/0!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15.75">
      <c r="A176" s="77" t="s">
        <v>74</v>
      </c>
      <c r="B176" s="17" t="s">
        <v>162</v>
      </c>
      <c r="C176" s="85">
        <f>C177+C178+C179+C180+C181+C182+C183+C184+C185+C186+C188+C187</f>
        <v>46982.4</v>
      </c>
      <c r="D176" s="85">
        <f>D177+D178+D179+D180+D181+D182+D183+D184+D185+D186+D188+D187</f>
        <v>32387.500000000004</v>
      </c>
      <c r="E176" s="85">
        <f t="shared" si="1"/>
        <v>68.93538857103937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">
      <c r="A177" s="140" t="s">
        <v>442</v>
      </c>
      <c r="B177" s="18" t="s">
        <v>158</v>
      </c>
      <c r="C177" s="86">
        <f>'Райбюд. '!C138</f>
        <v>19767</v>
      </c>
      <c r="D177" s="86">
        <f>'Райбюд. '!D138</f>
        <v>14825.3</v>
      </c>
      <c r="E177" s="86">
        <f t="shared" si="1"/>
        <v>75.00025294683057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5" t="s">
        <v>443</v>
      </c>
      <c r="B178" s="18" t="s">
        <v>158</v>
      </c>
      <c r="C178" s="86">
        <f>'Райбюд. '!C139</f>
        <v>1125.5</v>
      </c>
      <c r="D178" s="86">
        <f>'Райбюд. '!D139</f>
        <v>422.3</v>
      </c>
      <c r="E178" s="86">
        <f t="shared" si="1"/>
        <v>37.5211017325633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5" t="s">
        <v>444</v>
      </c>
      <c r="B179" s="18" t="s">
        <v>158</v>
      </c>
      <c r="C179" s="86">
        <f>'Райбюд. '!C140</f>
        <v>4339.2</v>
      </c>
      <c r="D179" s="86">
        <f>'Райбюд. '!D140</f>
        <v>3589.2</v>
      </c>
      <c r="E179" s="86">
        <f t="shared" si="1"/>
        <v>82.71570796460178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24.75">
      <c r="A180" s="135" t="s">
        <v>445</v>
      </c>
      <c r="B180" s="18" t="s">
        <v>158</v>
      </c>
      <c r="C180" s="86">
        <f>'Райбюд. '!C141</f>
        <v>4000</v>
      </c>
      <c r="D180" s="86">
        <f>'Райбюд. '!D141</f>
        <v>1200</v>
      </c>
      <c r="E180" s="86">
        <f t="shared" si="1"/>
        <v>30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36.75" customHeight="1">
      <c r="A181" s="140" t="s">
        <v>446</v>
      </c>
      <c r="B181" s="18" t="s">
        <v>158</v>
      </c>
      <c r="C181" s="86">
        <f>'Райбюд. '!C142</f>
        <v>982.9</v>
      </c>
      <c r="D181" s="86">
        <f>'Райбюд. '!D142</f>
        <v>982.9</v>
      </c>
      <c r="E181" s="86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5" t="s">
        <v>415</v>
      </c>
      <c r="B182" s="18" t="s">
        <v>158</v>
      </c>
      <c r="C182" s="86">
        <f>'Райбюд. '!C143</f>
        <v>5000</v>
      </c>
      <c r="D182" s="86">
        <f>'Райбюд. '!D143</f>
        <v>5000</v>
      </c>
      <c r="E182" s="86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5" t="s">
        <v>447</v>
      </c>
      <c r="B183" s="18" t="s">
        <v>158</v>
      </c>
      <c r="C183" s="86">
        <f>'Райбюд. '!C144</f>
        <v>1000</v>
      </c>
      <c r="D183" s="86">
        <f>'Райбюд. '!D144</f>
        <v>1000</v>
      </c>
      <c r="E183" s="86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48.75">
      <c r="A184" s="135" t="s">
        <v>448</v>
      </c>
      <c r="B184" s="18" t="s">
        <v>158</v>
      </c>
      <c r="C184" s="86">
        <f>'Райбюд. '!C145</f>
        <v>1000</v>
      </c>
      <c r="D184" s="86">
        <f>'Райбюд. '!D145</f>
        <v>1000</v>
      </c>
      <c r="E184" s="86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>
      <c r="A185" s="135" t="s">
        <v>449</v>
      </c>
      <c r="B185" s="93" t="s">
        <v>158</v>
      </c>
      <c r="C185" s="86">
        <f>'Райбюд. '!C146</f>
        <v>5400</v>
      </c>
      <c r="D185" s="86">
        <f>'Райбюд. '!D146</f>
        <v>0</v>
      </c>
      <c r="E185" s="86">
        <f t="shared" si="1"/>
        <v>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>
      <c r="A186" s="135" t="s">
        <v>97</v>
      </c>
      <c r="B186" s="93" t="s">
        <v>158</v>
      </c>
      <c r="C186" s="86">
        <f>'Райбюд. '!C147</f>
        <v>1950.2</v>
      </c>
      <c r="D186" s="86">
        <f>'Райбюд. '!D147</f>
        <v>1950.2</v>
      </c>
      <c r="E186" s="86">
        <f t="shared" si="1"/>
        <v>100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48.75">
      <c r="A187" s="135" t="s">
        <v>450</v>
      </c>
      <c r="B187" s="93" t="s">
        <v>158</v>
      </c>
      <c r="C187" s="86">
        <f>'Райбюд. '!C148</f>
        <v>939.9</v>
      </c>
      <c r="D187" s="86">
        <f>'Райбюд. '!D148</f>
        <v>939.9</v>
      </c>
      <c r="E187" s="86">
        <f t="shared" si="1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4.75">
      <c r="A188" s="39" t="s">
        <v>459</v>
      </c>
      <c r="B188" s="46" t="s">
        <v>396</v>
      </c>
      <c r="C188" s="86">
        <f>'Свод с.п.'!C73</f>
        <v>1477.7</v>
      </c>
      <c r="D188" s="86">
        <f>'Свод с.п.'!D73</f>
        <v>1477.7</v>
      </c>
      <c r="E188" s="86">
        <f aca="true" t="shared" si="2" ref="E188:E244">D188/C188*100</f>
        <v>100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6.25">
      <c r="A189" s="77" t="s">
        <v>86</v>
      </c>
      <c r="B189" s="27" t="s">
        <v>151</v>
      </c>
      <c r="C189" s="85">
        <f>C190+C192+C209+C212+C216+C218+C220+C214</f>
        <v>177982.79999999996</v>
      </c>
      <c r="D189" s="85">
        <f>D190+D192+D209+D212+D216+D218+D220+D214</f>
        <v>137341.10000000003</v>
      </c>
      <c r="E189" s="85">
        <f t="shared" si="2"/>
        <v>77.16537777807747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9">
      <c r="A190" s="77" t="s">
        <v>184</v>
      </c>
      <c r="B190" s="27" t="s">
        <v>185</v>
      </c>
      <c r="C190" s="85">
        <f>C191</f>
        <v>9624.4</v>
      </c>
      <c r="D190" s="85">
        <f>D191</f>
        <v>6829.1</v>
      </c>
      <c r="E190" s="85">
        <f t="shared" si="2"/>
        <v>70.95611154981091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90">
      <c r="A191" s="78" t="s">
        <v>186</v>
      </c>
      <c r="B191" s="25" t="s">
        <v>160</v>
      </c>
      <c r="C191" s="86">
        <f>'Райбюд. '!C151</f>
        <v>9624.4</v>
      </c>
      <c r="D191" s="86">
        <f>'Райбюд. '!D151</f>
        <v>6829.1</v>
      </c>
      <c r="E191" s="86">
        <f t="shared" si="2"/>
        <v>70.95611154981091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26.25">
      <c r="A192" s="77" t="s">
        <v>93</v>
      </c>
      <c r="B192" s="27" t="s">
        <v>187</v>
      </c>
      <c r="C192" s="85">
        <f>C193+C195+C196+C197+C198+C199+C200+C201+C202+C203+C204+C205+C206+C208+C194+C207</f>
        <v>158662.8</v>
      </c>
      <c r="D192" s="85">
        <f>D193+D195+D196+D197+D198+D199+D200+D201+D202+D203+D204+D205+D206+D208+D194+D207</f>
        <v>123605.8</v>
      </c>
      <c r="E192" s="85">
        <f t="shared" si="2"/>
        <v>77.9047136442821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45" t="s">
        <v>126</v>
      </c>
      <c r="B193" s="25" t="s">
        <v>141</v>
      </c>
      <c r="C193" s="86">
        <f>'Райбюд. '!C153</f>
        <v>13274.5</v>
      </c>
      <c r="D193" s="86">
        <f>'Райбюд. '!D153</f>
        <v>9633.5</v>
      </c>
      <c r="E193" s="86">
        <f t="shared" si="2"/>
        <v>72.5714716185167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51.75">
      <c r="A194" s="145" t="s">
        <v>127</v>
      </c>
      <c r="B194" s="25" t="s">
        <v>141</v>
      </c>
      <c r="C194" s="86">
        <f>'Райбюд. '!C154</f>
        <v>124689.1</v>
      </c>
      <c r="D194" s="86">
        <f>'Райбюд. '!D154</f>
        <v>100878.5</v>
      </c>
      <c r="E194" s="86">
        <f t="shared" si="2"/>
        <v>80.9040244897108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9">
      <c r="A195" s="145" t="s">
        <v>451</v>
      </c>
      <c r="B195" s="25" t="s">
        <v>141</v>
      </c>
      <c r="C195" s="86">
        <f>'Райбюд. '!C155</f>
        <v>9171.6</v>
      </c>
      <c r="D195" s="86">
        <f>'Райбюд. '!D155</f>
        <v>6206.8</v>
      </c>
      <c r="E195" s="86">
        <f t="shared" si="2"/>
        <v>67.6741244711937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8.25">
      <c r="A196" s="146" t="s">
        <v>95</v>
      </c>
      <c r="B196" s="25" t="s">
        <v>141</v>
      </c>
      <c r="C196" s="86">
        <f>'Райбюд. '!C156</f>
        <v>4986</v>
      </c>
      <c r="D196" s="86">
        <f>'Райбюд. '!D156</f>
        <v>2620</v>
      </c>
      <c r="E196" s="86">
        <f t="shared" si="2"/>
        <v>52.54713196951464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51.75">
      <c r="A197" s="145" t="s">
        <v>140</v>
      </c>
      <c r="B197" s="25" t="s">
        <v>141</v>
      </c>
      <c r="C197" s="86">
        <f>'Райбюд. '!C157</f>
        <v>18.3</v>
      </c>
      <c r="D197" s="86">
        <f>'Райбюд. '!D157</f>
        <v>18.3</v>
      </c>
      <c r="E197" s="86">
        <f t="shared" si="2"/>
        <v>100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77.25">
      <c r="A198" s="147" t="s">
        <v>188</v>
      </c>
      <c r="B198" s="25" t="s">
        <v>141</v>
      </c>
      <c r="C198" s="86">
        <f>'Райбюд. '!C158</f>
        <v>751.9</v>
      </c>
      <c r="D198" s="86">
        <f>'Райбюд. '!D158</f>
        <v>471</v>
      </c>
      <c r="E198" s="86">
        <f t="shared" si="2"/>
        <v>62.64130868466552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47" t="s">
        <v>452</v>
      </c>
      <c r="B199" s="25" t="s">
        <v>141</v>
      </c>
      <c r="C199" s="86">
        <f>'Райбюд. '!C159</f>
        <v>55.2</v>
      </c>
      <c r="D199" s="86">
        <f>'Райбюд. '!D159</f>
        <v>26.9</v>
      </c>
      <c r="E199" s="86">
        <f t="shared" si="2"/>
        <v>48.73188405797101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47" t="s">
        <v>142</v>
      </c>
      <c r="B200" s="25" t="s">
        <v>141</v>
      </c>
      <c r="C200" s="86">
        <f>'Райбюд. '!C160</f>
        <v>3384</v>
      </c>
      <c r="D200" s="86">
        <f>'Райбюд. '!D160</f>
        <v>1845.7</v>
      </c>
      <c r="E200" s="86">
        <f t="shared" si="2"/>
        <v>54.54196217494089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148" t="s">
        <v>453</v>
      </c>
      <c r="B201" s="25" t="s">
        <v>141</v>
      </c>
      <c r="C201" s="86">
        <f>'Райбюд. '!C161</f>
        <v>328</v>
      </c>
      <c r="D201" s="86">
        <f>'Райбюд. '!D161</f>
        <v>246</v>
      </c>
      <c r="E201" s="86">
        <f t="shared" si="2"/>
        <v>75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149" t="s">
        <v>190</v>
      </c>
      <c r="B202" s="25" t="s">
        <v>189</v>
      </c>
      <c r="C202" s="86">
        <f>'Райбюд. '!C162</f>
        <v>307.7</v>
      </c>
      <c r="D202" s="86">
        <f>'Райбюд. '!D162</f>
        <v>230.8</v>
      </c>
      <c r="E202" s="86">
        <f t="shared" si="2"/>
        <v>75.00812479688008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47" t="s">
        <v>454</v>
      </c>
      <c r="B203" s="25" t="s">
        <v>189</v>
      </c>
      <c r="C203" s="86">
        <f>'Райбюд. '!C163</f>
        <v>464</v>
      </c>
      <c r="D203" s="86">
        <f>'Райбюд. '!D163</f>
        <v>348</v>
      </c>
      <c r="E203" s="86">
        <f t="shared" si="2"/>
        <v>75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47" t="s">
        <v>455</v>
      </c>
      <c r="B204" s="25" t="s">
        <v>141</v>
      </c>
      <c r="C204" s="86">
        <f>'Райбюд. '!C164</f>
        <v>143.5</v>
      </c>
      <c r="D204" s="86">
        <f>'Райбюд. '!D164</f>
        <v>143.5</v>
      </c>
      <c r="E204" s="86">
        <f t="shared" si="2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25.5">
      <c r="A205" s="146" t="s">
        <v>456</v>
      </c>
      <c r="B205" s="25" t="s">
        <v>191</v>
      </c>
      <c r="C205" s="86">
        <f>'Райбюд. '!C165</f>
        <v>688.4</v>
      </c>
      <c r="D205" s="86">
        <f>'Райбюд. '!D165</f>
        <v>573.6</v>
      </c>
      <c r="E205" s="86">
        <f t="shared" si="2"/>
        <v>83.3236490412551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51">
      <c r="A206" s="146" t="s">
        <v>457</v>
      </c>
      <c r="B206" s="25" t="s">
        <v>141</v>
      </c>
      <c r="C206" s="86">
        <f>'Райбюд. '!C166</f>
        <v>26.4</v>
      </c>
      <c r="D206" s="86">
        <f>'Райбюд. '!D166</f>
        <v>0</v>
      </c>
      <c r="E206" s="86">
        <f t="shared" si="2"/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15.75">
      <c r="A207" s="125" t="s">
        <v>460</v>
      </c>
      <c r="B207" s="46" t="s">
        <v>148</v>
      </c>
      <c r="C207" s="87">
        <f>'Свод с.п.'!C76</f>
        <v>330</v>
      </c>
      <c r="D207" s="86">
        <f>'Свод с.п.'!D76</f>
        <v>330</v>
      </c>
      <c r="E207" s="86">
        <f t="shared" si="2"/>
        <v>100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9">
      <c r="A208" s="150" t="s">
        <v>219</v>
      </c>
      <c r="B208" s="46" t="s">
        <v>148</v>
      </c>
      <c r="C208" s="87">
        <f>'Свод с.п.'!C77</f>
        <v>44.2</v>
      </c>
      <c r="D208" s="87">
        <f>'Свод с.п.'!D77</f>
        <v>33.2</v>
      </c>
      <c r="E208" s="86">
        <f t="shared" si="2"/>
        <v>75.1131221719457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8.25">
      <c r="A209" s="80" t="s">
        <v>192</v>
      </c>
      <c r="B209" s="31" t="s">
        <v>193</v>
      </c>
      <c r="C209" s="85">
        <f>C210+C211</f>
        <v>6525.3</v>
      </c>
      <c r="D209" s="85">
        <f>D210+D211</f>
        <v>5066</v>
      </c>
      <c r="E209" s="85">
        <f t="shared" si="2"/>
        <v>77.63627725928309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78" t="s">
        <v>194</v>
      </c>
      <c r="B210" s="25" t="s">
        <v>161</v>
      </c>
      <c r="C210" s="86">
        <f>'Райбюд. '!C168</f>
        <v>5480</v>
      </c>
      <c r="D210" s="86">
        <f>'Райбюд. '!D168</f>
        <v>4036.1</v>
      </c>
      <c r="E210" s="86">
        <f t="shared" si="2"/>
        <v>73.6514598540146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3.75" customHeight="1">
      <c r="A211" s="78" t="s">
        <v>195</v>
      </c>
      <c r="B211" s="25" t="s">
        <v>161</v>
      </c>
      <c r="C211" s="86">
        <f>'Райбюд. '!C169</f>
        <v>1045.3</v>
      </c>
      <c r="D211" s="86">
        <f>'Райбюд. '!D169</f>
        <v>1029.9</v>
      </c>
      <c r="E211" s="86">
        <f t="shared" si="2"/>
        <v>98.52673873529132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51.75">
      <c r="A212" s="81" t="s">
        <v>196</v>
      </c>
      <c r="B212" s="31" t="s">
        <v>197</v>
      </c>
      <c r="C212" s="85">
        <f>C213</f>
        <v>693.9</v>
      </c>
      <c r="D212" s="85">
        <f>D213</f>
        <v>270</v>
      </c>
      <c r="E212" s="85">
        <f t="shared" si="2"/>
        <v>38.91050583657588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8.25">
      <c r="A213" s="79" t="s">
        <v>143</v>
      </c>
      <c r="B213" s="25" t="s">
        <v>159</v>
      </c>
      <c r="C213" s="86">
        <f>'Райбюд. '!C171</f>
        <v>693.9</v>
      </c>
      <c r="D213" s="86">
        <f>'Райбюд. '!D171</f>
        <v>270</v>
      </c>
      <c r="E213" s="86">
        <f t="shared" si="2"/>
        <v>38.91050583657588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>
      <c r="A214" s="36" t="s">
        <v>416</v>
      </c>
      <c r="B214" s="31" t="s">
        <v>417</v>
      </c>
      <c r="C214" s="85">
        <f>C215</f>
        <v>62.2</v>
      </c>
      <c r="D214" s="85">
        <f>D215</f>
        <v>62.2</v>
      </c>
      <c r="E214" s="85">
        <f t="shared" si="2"/>
        <v>100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6">
      <c r="A215" s="35" t="s">
        <v>419</v>
      </c>
      <c r="B215" s="25" t="s">
        <v>418</v>
      </c>
      <c r="C215" s="86">
        <f>'Райбюд. '!C173</f>
        <v>62.2</v>
      </c>
      <c r="D215" s="86">
        <f>'Райбюд. '!D173</f>
        <v>62.2</v>
      </c>
      <c r="E215" s="86">
        <f t="shared" si="2"/>
        <v>100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0" t="s">
        <v>220</v>
      </c>
      <c r="B216" s="45" t="s">
        <v>150</v>
      </c>
      <c r="C216" s="85">
        <f>C217</f>
        <v>1488.4</v>
      </c>
      <c r="D216" s="85">
        <f>D217</f>
        <v>833.8</v>
      </c>
      <c r="E216" s="85">
        <f t="shared" si="2"/>
        <v>56.01988712711636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4.75">
      <c r="A217" s="41" t="s">
        <v>120</v>
      </c>
      <c r="B217" s="46" t="s">
        <v>223</v>
      </c>
      <c r="C217" s="86">
        <f>'Свод с.п.'!C79</f>
        <v>1488.4</v>
      </c>
      <c r="D217" s="86">
        <f>'Свод с.п.'!D79</f>
        <v>833.8</v>
      </c>
      <c r="E217" s="86">
        <f t="shared" si="2"/>
        <v>56.01988712711636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82" t="s">
        <v>198</v>
      </c>
      <c r="B218" s="31" t="s">
        <v>199</v>
      </c>
      <c r="C218" s="85">
        <f>C219</f>
        <v>0</v>
      </c>
      <c r="D218" s="85">
        <f>D219</f>
        <v>0</v>
      </c>
      <c r="E218" s="85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 hidden="1">
      <c r="A219" s="79" t="s">
        <v>200</v>
      </c>
      <c r="B219" s="25" t="s">
        <v>201</v>
      </c>
      <c r="C219" s="86">
        <f>'Райбюд. '!C175</f>
        <v>0</v>
      </c>
      <c r="D219" s="86">
        <f>'Райбюд. '!D175</f>
        <v>0</v>
      </c>
      <c r="E219" s="86" t="e">
        <f t="shared" si="2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>
      <c r="A220" s="82" t="s">
        <v>202</v>
      </c>
      <c r="B220" s="31" t="s">
        <v>203</v>
      </c>
      <c r="C220" s="85">
        <f>C221</f>
        <v>925.8</v>
      </c>
      <c r="D220" s="85">
        <f>D221</f>
        <v>674.2</v>
      </c>
      <c r="E220" s="85">
        <f t="shared" si="2"/>
        <v>72.82350399654354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9">
      <c r="A221" s="78" t="s">
        <v>204</v>
      </c>
      <c r="B221" s="18" t="s">
        <v>206</v>
      </c>
      <c r="C221" s="86">
        <f>'Райбюд. '!C177</f>
        <v>925.8</v>
      </c>
      <c r="D221" s="86">
        <f>'Райбюд. '!D177</f>
        <v>674.2</v>
      </c>
      <c r="E221" s="86">
        <f t="shared" si="2"/>
        <v>72.82350399654354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33" t="s">
        <v>0</v>
      </c>
      <c r="B222" s="17" t="s">
        <v>157</v>
      </c>
      <c r="C222" s="85">
        <f>C225+C231</f>
        <v>13703.4</v>
      </c>
      <c r="D222" s="85">
        <f>D225+D231</f>
        <v>11372.6</v>
      </c>
      <c r="E222" s="85">
        <f t="shared" si="2"/>
        <v>82.99108250507173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5" t="s">
        <v>384</v>
      </c>
      <c r="B223" s="105" t="s">
        <v>387</v>
      </c>
      <c r="C223" s="85" t="e">
        <f>C224</f>
        <v>#REF!</v>
      </c>
      <c r="D223" s="85" t="e">
        <f>D224</f>
        <v>#REF!</v>
      </c>
      <c r="E223" s="85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6" t="s">
        <v>385</v>
      </c>
      <c r="B224" s="102" t="s">
        <v>386</v>
      </c>
      <c r="C224" s="86" t="e">
        <f>'Райбюд. '!#REF!</f>
        <v>#REF!</v>
      </c>
      <c r="D224" s="86" t="e">
        <f>'Райбюд. '!#REF!</f>
        <v>#REF!</v>
      </c>
      <c r="E224" s="86" t="e">
        <f t="shared" si="2"/>
        <v>#REF!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>
      <c r="A225" s="95" t="s">
        <v>354</v>
      </c>
      <c r="B225" s="17" t="s">
        <v>355</v>
      </c>
      <c r="C225" s="85">
        <f>C226</f>
        <v>12251.3</v>
      </c>
      <c r="D225" s="85">
        <f>D226</f>
        <v>10014.9</v>
      </c>
      <c r="E225" s="85">
        <f t="shared" si="2"/>
        <v>81.7456106698881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48">
      <c r="A226" s="96" t="s">
        <v>356</v>
      </c>
      <c r="B226" s="18" t="s">
        <v>357</v>
      </c>
      <c r="C226" s="86">
        <f>'Райбюд. '!C182</f>
        <v>12251.3</v>
      </c>
      <c r="D226" s="86">
        <f>'Райбюд. '!D182</f>
        <v>10014.9</v>
      </c>
      <c r="E226" s="86">
        <f t="shared" si="2"/>
        <v>81.7456106698881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36" hidden="1">
      <c r="A227" s="95" t="s">
        <v>398</v>
      </c>
      <c r="B227" s="17" t="s">
        <v>400</v>
      </c>
      <c r="C227" s="85">
        <f>C228</f>
        <v>0</v>
      </c>
      <c r="D227" s="85">
        <f>D228</f>
        <v>0</v>
      </c>
      <c r="E227" s="85" t="e">
        <f t="shared" si="2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36" hidden="1">
      <c r="A228" s="96" t="s">
        <v>399</v>
      </c>
      <c r="B228" s="109" t="s">
        <v>401</v>
      </c>
      <c r="C228" s="86">
        <f>'Райбюд. '!C184</f>
        <v>0</v>
      </c>
      <c r="D228" s="86">
        <f>'Райбюд. '!D184</f>
        <v>0</v>
      </c>
      <c r="E228" s="86" t="e">
        <f t="shared" si="2"/>
        <v>#DIV/0!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5" t="s">
        <v>402</v>
      </c>
      <c r="B229" s="17" t="s">
        <v>404</v>
      </c>
      <c r="C229" s="85">
        <f>C230</f>
        <v>0</v>
      </c>
      <c r="D229" s="85">
        <f>D230</f>
        <v>0</v>
      </c>
      <c r="E229" s="85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24" hidden="1">
      <c r="A230" s="96" t="s">
        <v>403</v>
      </c>
      <c r="B230" s="18" t="s">
        <v>405</v>
      </c>
      <c r="C230" s="86">
        <f>'Райбюд. '!C186</f>
        <v>0</v>
      </c>
      <c r="D230" s="86">
        <f>'Райбюд. '!D186</f>
        <v>0</v>
      </c>
      <c r="E230" s="86" t="e">
        <f t="shared" si="2"/>
        <v>#DIV/0!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5.75">
      <c r="A231" s="98" t="s">
        <v>320</v>
      </c>
      <c r="B231" s="17" t="s">
        <v>358</v>
      </c>
      <c r="C231" s="85">
        <f>C232+C234+C233</f>
        <v>1452.1</v>
      </c>
      <c r="D231" s="85">
        <f>D232+D234+D233</f>
        <v>1357.7</v>
      </c>
      <c r="E231" s="85">
        <f t="shared" si="2"/>
        <v>93.499070311962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>
      <c r="A232" s="96" t="s">
        <v>458</v>
      </c>
      <c r="B232" s="18" t="s">
        <v>359</v>
      </c>
      <c r="C232" s="86">
        <f>'Райбюд. '!C188</f>
        <v>182.1</v>
      </c>
      <c r="D232" s="86">
        <f>'Райбюд. '!D188</f>
        <v>105.7</v>
      </c>
      <c r="E232" s="86">
        <f t="shared" si="2"/>
        <v>58.045030203185064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36">
      <c r="A233" s="137" t="s">
        <v>469</v>
      </c>
      <c r="B233" s="19" t="s">
        <v>359</v>
      </c>
      <c r="C233" s="86">
        <f>'Райбюд. '!C189</f>
        <v>252</v>
      </c>
      <c r="D233" s="86">
        <f>'Райбюд. '!D189</f>
        <v>252</v>
      </c>
      <c r="E233" s="86">
        <f t="shared" si="2"/>
        <v>100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4">
      <c r="A234" s="137" t="s">
        <v>463</v>
      </c>
      <c r="B234" s="19" t="s">
        <v>359</v>
      </c>
      <c r="C234" s="86">
        <f>'Райбюд. '!C190</f>
        <v>1018</v>
      </c>
      <c r="D234" s="86">
        <f>'Райбюд. '!D190</f>
        <v>1000</v>
      </c>
      <c r="E234" s="86">
        <f t="shared" si="2"/>
        <v>98.23182711198429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15.75" hidden="1">
      <c r="A235" s="77" t="s">
        <v>275</v>
      </c>
      <c r="B235" s="17" t="s">
        <v>278</v>
      </c>
      <c r="C235" s="85" t="e">
        <f>C236+C238</f>
        <v>#REF!</v>
      </c>
      <c r="D235" s="85" t="e">
        <f>D236+D238</f>
        <v>#REF!</v>
      </c>
      <c r="E235" s="85" t="e">
        <f t="shared" si="2"/>
        <v>#REF!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26.25" hidden="1">
      <c r="A236" s="77" t="s">
        <v>276</v>
      </c>
      <c r="B236" s="17" t="s">
        <v>279</v>
      </c>
      <c r="C236" s="85" t="e">
        <f>C237</f>
        <v>#REF!</v>
      </c>
      <c r="D236" s="85" t="e">
        <f>D237</f>
        <v>#REF!</v>
      </c>
      <c r="E236" s="85" t="e">
        <f t="shared" si="2"/>
        <v>#REF!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39" hidden="1">
      <c r="A237" s="78" t="s">
        <v>277</v>
      </c>
      <c r="B237" s="18" t="s">
        <v>280</v>
      </c>
      <c r="C237" s="86" t="e">
        <f>'Райбюд. '!#REF!</f>
        <v>#REF!</v>
      </c>
      <c r="D237" s="86" t="e">
        <f>'Райбюд. '!#REF!</f>
        <v>#REF!</v>
      </c>
      <c r="E237" s="86" t="e">
        <f t="shared" si="2"/>
        <v>#REF!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15.75" hidden="1">
      <c r="A238" s="40" t="s">
        <v>368</v>
      </c>
      <c r="B238" s="45" t="s">
        <v>366</v>
      </c>
      <c r="C238" s="85">
        <f>C239</f>
        <v>0</v>
      </c>
      <c r="D238" s="85">
        <f>D239</f>
        <v>0</v>
      </c>
      <c r="E238" s="85" t="e">
        <f t="shared" si="2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24.75" hidden="1">
      <c r="A239" s="10" t="s">
        <v>369</v>
      </c>
      <c r="B239" s="46" t="s">
        <v>367</v>
      </c>
      <c r="C239" s="86">
        <f>'Свод с.п.'!C86</f>
        <v>0</v>
      </c>
      <c r="D239" s="86">
        <f>'Свод с.п.'!D86</f>
        <v>0</v>
      </c>
      <c r="E239" s="86" t="e">
        <f t="shared" si="2"/>
        <v>#DIV/0!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24">
      <c r="A240" s="185" t="s">
        <v>472</v>
      </c>
      <c r="B240" s="20" t="s">
        <v>470</v>
      </c>
      <c r="C240" s="85">
        <f>C241</f>
        <v>0</v>
      </c>
      <c r="D240" s="85">
        <f>D241</f>
        <v>41.3</v>
      </c>
      <c r="E240" s="85">
        <v>0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24">
      <c r="A241" s="137" t="s">
        <v>473</v>
      </c>
      <c r="B241" s="19" t="s">
        <v>471</v>
      </c>
      <c r="C241" s="86">
        <f>'Райбюд. '!C192</f>
        <v>0</v>
      </c>
      <c r="D241" s="86">
        <f>'Райбюд. '!D192</f>
        <v>41.3</v>
      </c>
      <c r="E241" s="86">
        <v>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6.25">
      <c r="A242" s="58" t="s">
        <v>423</v>
      </c>
      <c r="B242" s="94" t="s">
        <v>425</v>
      </c>
      <c r="C242" s="85">
        <f>C243</f>
        <v>0</v>
      </c>
      <c r="D242" s="85">
        <f>D243</f>
        <v>-33</v>
      </c>
      <c r="E242" s="85">
        <v>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39">
      <c r="A243" s="48" t="s">
        <v>424</v>
      </c>
      <c r="B243" s="18" t="s">
        <v>426</v>
      </c>
      <c r="C243" s="86">
        <f>'Райбюд. '!C194</f>
        <v>0</v>
      </c>
      <c r="D243" s="86">
        <f>'Райбюд. '!D194</f>
        <v>-33</v>
      </c>
      <c r="E243" s="86">
        <v>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15.75">
      <c r="A244" s="76" t="s">
        <v>3</v>
      </c>
      <c r="B244" s="28"/>
      <c r="C244" s="85">
        <f>C11+C140</f>
        <v>588124.0999999999</v>
      </c>
      <c r="D244" s="85">
        <f>D11+D140</f>
        <v>386128.4</v>
      </c>
      <c r="E244" s="85">
        <f t="shared" si="2"/>
        <v>65.65423862072649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12.75">
      <c r="A245" s="1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12.75">
      <c r="A246" s="1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12.75">
      <c r="A247" s="1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12.75">
      <c r="A248" s="1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12.75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12.75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12.75">
      <c r="A251" s="1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2.75">
      <c r="A252" s="1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5" ht="12.75">
      <c r="A255" s="16"/>
      <c r="B255" s="8"/>
      <c r="C255" s="8"/>
      <c r="D255" s="8"/>
      <c r="E255" s="8"/>
    </row>
    <row r="256" spans="1:5" ht="12.75">
      <c r="A256" s="16"/>
      <c r="B256" s="8"/>
      <c r="C256" s="8"/>
      <c r="D256" s="8"/>
      <c r="E256" s="8"/>
    </row>
    <row r="257" spans="1:5" ht="12.75">
      <c r="A257" s="16"/>
      <c r="B257" s="8"/>
      <c r="C257" s="8"/>
      <c r="D257" s="8"/>
      <c r="E257" s="8"/>
    </row>
    <row r="258" spans="1:5" ht="12.75">
      <c r="A258" s="16"/>
      <c r="B258" s="8"/>
      <c r="C258" s="8"/>
      <c r="D258" s="8"/>
      <c r="E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5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="118" zoomScaleNormal="90" zoomScaleSheetLayoutView="118" workbookViewId="0" topLeftCell="A1">
      <selection activeCell="L14" sqref="L14"/>
    </sheetView>
  </sheetViews>
  <sheetFormatPr defaultColWidth="9.00390625" defaultRowHeight="12.75"/>
  <cols>
    <col min="1" max="1" width="50.00390625" style="220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51"/>
      <c r="B1" s="236" t="s">
        <v>107</v>
      </c>
      <c r="C1" s="236"/>
      <c r="D1" s="236"/>
      <c r="E1" s="236"/>
    </row>
    <row r="2" spans="1:5" ht="15.75">
      <c r="A2" s="151"/>
      <c r="B2" s="152"/>
      <c r="C2" s="152"/>
      <c r="D2" s="236" t="s">
        <v>110</v>
      </c>
      <c r="E2" s="236"/>
    </row>
    <row r="3" spans="1:5" ht="15.75">
      <c r="A3" s="151"/>
      <c r="B3" s="236" t="s">
        <v>478</v>
      </c>
      <c r="C3" s="236"/>
      <c r="D3" s="236"/>
      <c r="E3" s="236"/>
    </row>
    <row r="4" spans="1:5" ht="15.75">
      <c r="A4" s="151"/>
      <c r="B4" s="236" t="s">
        <v>112</v>
      </c>
      <c r="C4" s="236"/>
      <c r="D4" s="236"/>
      <c r="E4" s="236"/>
    </row>
    <row r="5" spans="1:5" ht="14.25" customHeight="1">
      <c r="A5" s="151"/>
      <c r="B5" s="236" t="s">
        <v>479</v>
      </c>
      <c r="C5" s="236"/>
      <c r="D5" s="236"/>
      <c r="E5" s="236"/>
    </row>
    <row r="6" spans="1:6" ht="15.75" hidden="1">
      <c r="A6" s="240"/>
      <c r="B6" s="240"/>
      <c r="C6" s="240"/>
      <c r="D6" s="240"/>
      <c r="E6" s="240"/>
      <c r="F6" s="153"/>
    </row>
    <row r="7" spans="1:6" ht="15.75" customHeight="1">
      <c r="A7" s="237" t="s">
        <v>108</v>
      </c>
      <c r="B7" s="237"/>
      <c r="C7" s="237"/>
      <c r="D7" s="237"/>
      <c r="E7" s="237"/>
      <c r="F7" s="154"/>
    </row>
    <row r="8" spans="1:6" ht="15.75" customHeight="1">
      <c r="A8" s="240" t="s">
        <v>477</v>
      </c>
      <c r="B8" s="240"/>
      <c r="C8" s="240"/>
      <c r="D8" s="240"/>
      <c r="E8" s="240"/>
      <c r="F8" s="154"/>
    </row>
    <row r="9" spans="1:6" ht="15.75" customHeight="1">
      <c r="A9" s="155"/>
      <c r="B9" s="156"/>
      <c r="C9" s="156"/>
      <c r="D9" s="238" t="s">
        <v>23</v>
      </c>
      <c r="E9" s="239"/>
      <c r="F9" s="153"/>
    </row>
    <row r="10" spans="1:18" ht="45" customHeight="1">
      <c r="A10" s="157" t="s">
        <v>4</v>
      </c>
      <c r="B10" s="158" t="s">
        <v>5</v>
      </c>
      <c r="C10" s="159" t="s">
        <v>430</v>
      </c>
      <c r="D10" s="159" t="s">
        <v>475</v>
      </c>
      <c r="E10" s="159" t="s">
        <v>114</v>
      </c>
      <c r="G10" s="160"/>
      <c r="H10" s="160"/>
      <c r="I10" s="160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ht="12.75">
      <c r="A11" s="162">
        <v>1</v>
      </c>
      <c r="B11" s="162">
        <v>2</v>
      </c>
      <c r="C11" s="163">
        <v>3</v>
      </c>
      <c r="D11" s="163">
        <v>4</v>
      </c>
      <c r="E11" s="163">
        <v>5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5.75">
      <c r="A12" s="136" t="s">
        <v>67</v>
      </c>
      <c r="B12" s="44" t="s">
        <v>6</v>
      </c>
      <c r="C12" s="110">
        <f>SUM(C13+C43)</f>
        <v>157420.9</v>
      </c>
      <c r="D12" s="110">
        <f>SUM(D13+D43)</f>
        <v>96717.70000000001</v>
      </c>
      <c r="E12" s="110">
        <f>D12/C12*100</f>
        <v>61.438919482737056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15.75">
      <c r="A13" s="136" t="s">
        <v>66</v>
      </c>
      <c r="B13" s="44"/>
      <c r="C13" s="110">
        <f>SUM(C14+C26+C40+C21)</f>
        <v>146280.69999999998</v>
      </c>
      <c r="D13" s="110">
        <f>SUM(D14+D26+D40+D21)</f>
        <v>91052.1</v>
      </c>
      <c r="E13" s="110">
        <f>D13/C13*100</f>
        <v>62.244780070098116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15.75">
      <c r="A14" s="136" t="s">
        <v>165</v>
      </c>
      <c r="B14" s="44" t="s">
        <v>8</v>
      </c>
      <c r="C14" s="110">
        <f>SUM(C15)</f>
        <v>125287.4</v>
      </c>
      <c r="D14" s="110">
        <f>SUM(D15)</f>
        <v>74712.40000000001</v>
      </c>
      <c r="E14" s="110">
        <f aca="true" t="shared" si="0" ref="E14:E152">D14/C14*100</f>
        <v>59.63281223810216</v>
      </c>
      <c r="G14" s="161"/>
      <c r="H14" s="164"/>
      <c r="I14" s="164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15.75">
      <c r="A15" s="136" t="s">
        <v>9</v>
      </c>
      <c r="B15" s="44" t="s">
        <v>10</v>
      </c>
      <c r="C15" s="110">
        <f>SUM(C16+C17+C19+C18+C20)</f>
        <v>125287.4</v>
      </c>
      <c r="D15" s="110">
        <f>SUM(D16+D17+D19+D18+D20)</f>
        <v>74712.40000000001</v>
      </c>
      <c r="E15" s="110">
        <f t="shared" si="0"/>
        <v>59.63281223810216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60.75">
      <c r="A16" s="135" t="s">
        <v>35</v>
      </c>
      <c r="B16" s="23" t="s">
        <v>61</v>
      </c>
      <c r="C16" s="202">
        <v>105648.5</v>
      </c>
      <c r="D16" s="202">
        <v>55504</v>
      </c>
      <c r="E16" s="87">
        <f t="shared" si="0"/>
        <v>52.536477091487335</v>
      </c>
      <c r="G16" s="165"/>
      <c r="H16" s="165"/>
      <c r="I16" s="165"/>
      <c r="J16" s="165"/>
      <c r="K16" s="161"/>
      <c r="L16" s="161"/>
      <c r="M16" s="161"/>
      <c r="N16" s="161"/>
      <c r="O16" s="161"/>
      <c r="P16" s="161"/>
      <c r="Q16" s="161"/>
      <c r="R16" s="161"/>
    </row>
    <row r="17" spans="1:18" ht="84.75">
      <c r="A17" s="135" t="s">
        <v>32</v>
      </c>
      <c r="B17" s="23" t="s">
        <v>62</v>
      </c>
      <c r="C17" s="202">
        <v>444.8</v>
      </c>
      <c r="D17" s="202">
        <v>413.5</v>
      </c>
      <c r="E17" s="87">
        <f t="shared" si="0"/>
        <v>92.96312949640287</v>
      </c>
      <c r="G17" s="165"/>
      <c r="H17" s="165"/>
      <c r="I17" s="165"/>
      <c r="J17" s="165"/>
      <c r="K17" s="161"/>
      <c r="L17" s="161"/>
      <c r="M17" s="161"/>
      <c r="N17" s="161"/>
      <c r="O17" s="161"/>
      <c r="P17" s="161"/>
      <c r="Q17" s="161"/>
      <c r="R17" s="161"/>
    </row>
    <row r="18" spans="1:18" ht="36.75">
      <c r="A18" s="135" t="s">
        <v>33</v>
      </c>
      <c r="B18" s="23" t="s">
        <v>64</v>
      </c>
      <c r="C18" s="202">
        <v>644.5</v>
      </c>
      <c r="D18" s="202">
        <v>487.8</v>
      </c>
      <c r="E18" s="87">
        <f t="shared" si="0"/>
        <v>75.6865787432118</v>
      </c>
      <c r="G18" s="165"/>
      <c r="H18" s="165"/>
      <c r="I18" s="165"/>
      <c r="J18" s="165"/>
      <c r="K18" s="161"/>
      <c r="L18" s="161"/>
      <c r="M18" s="161"/>
      <c r="N18" s="161"/>
      <c r="O18" s="161"/>
      <c r="P18" s="161"/>
      <c r="Q18" s="161"/>
      <c r="R18" s="161"/>
    </row>
    <row r="19" spans="1:18" ht="72.75">
      <c r="A19" s="135" t="s">
        <v>135</v>
      </c>
      <c r="B19" s="23" t="s">
        <v>63</v>
      </c>
      <c r="C19" s="202">
        <v>464.7</v>
      </c>
      <c r="D19" s="202">
        <v>408.9</v>
      </c>
      <c r="E19" s="87">
        <f t="shared" si="0"/>
        <v>87.99225306649451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47" customHeight="1">
      <c r="A20" s="114" t="s">
        <v>431</v>
      </c>
      <c r="B20" s="19" t="s">
        <v>432</v>
      </c>
      <c r="C20" s="202">
        <v>18084.9</v>
      </c>
      <c r="D20" s="202">
        <v>17898.2</v>
      </c>
      <c r="E20" s="87">
        <f t="shared" si="0"/>
        <v>98.96764704256037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36.75">
      <c r="A21" s="136" t="s">
        <v>166</v>
      </c>
      <c r="B21" s="20" t="s">
        <v>96</v>
      </c>
      <c r="C21" s="110">
        <f>SUM(C22:C25)</f>
        <v>11242.3</v>
      </c>
      <c r="D21" s="110">
        <f>SUM(D22:D25)</f>
        <v>8356</v>
      </c>
      <c r="E21" s="110">
        <f t="shared" si="0"/>
        <v>74.32642786618398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84.75">
      <c r="A22" s="135" t="s">
        <v>167</v>
      </c>
      <c r="B22" s="42" t="s">
        <v>131</v>
      </c>
      <c r="C22" s="202">
        <v>5082.4</v>
      </c>
      <c r="D22" s="202">
        <v>4085.7</v>
      </c>
      <c r="E22" s="87">
        <f t="shared" si="0"/>
        <v>80.38918621123878</v>
      </c>
      <c r="F22" s="166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5" ht="95.25" customHeight="1">
      <c r="A23" s="135" t="s">
        <v>136</v>
      </c>
      <c r="B23" s="42" t="s">
        <v>132</v>
      </c>
      <c r="C23" s="202">
        <v>29.6</v>
      </c>
      <c r="D23" s="202">
        <v>23.1</v>
      </c>
      <c r="E23" s="87">
        <f t="shared" si="0"/>
        <v>78.04054054054053</v>
      </c>
    </row>
    <row r="24" spans="1:5" ht="84.75" customHeight="1">
      <c r="A24" s="167" t="s">
        <v>137</v>
      </c>
      <c r="B24" s="42" t="s">
        <v>133</v>
      </c>
      <c r="C24" s="202">
        <v>6768.4</v>
      </c>
      <c r="D24" s="202">
        <v>4703.3</v>
      </c>
      <c r="E24" s="87">
        <f t="shared" si="0"/>
        <v>69.4890963891023</v>
      </c>
    </row>
    <row r="25" spans="1:5" ht="87" customHeight="1">
      <c r="A25" s="168" t="s">
        <v>138</v>
      </c>
      <c r="B25" s="42" t="s">
        <v>134</v>
      </c>
      <c r="C25" s="202">
        <v>-638.1</v>
      </c>
      <c r="D25" s="202">
        <v>-456.1</v>
      </c>
      <c r="E25" s="87">
        <f t="shared" si="0"/>
        <v>71.4778247923523</v>
      </c>
    </row>
    <row r="26" spans="1:5" ht="18.75" customHeight="1">
      <c r="A26" s="136" t="s">
        <v>11</v>
      </c>
      <c r="B26" s="44" t="s">
        <v>12</v>
      </c>
      <c r="C26" s="110">
        <f>SUM(C33+C36+C38)+C27</f>
        <v>8141</v>
      </c>
      <c r="D26" s="110">
        <f>SUM(D33+D36+D38)+D27</f>
        <v>6722.4</v>
      </c>
      <c r="E26" s="110">
        <f t="shared" si="0"/>
        <v>82.5746222822749</v>
      </c>
    </row>
    <row r="27" spans="1:5" ht="24.75">
      <c r="A27" s="136" t="s">
        <v>168</v>
      </c>
      <c r="B27" s="44" t="s">
        <v>169</v>
      </c>
      <c r="C27" s="110">
        <f>C28+C30+C32</f>
        <v>857</v>
      </c>
      <c r="D27" s="110">
        <f>D28+D30+D32</f>
        <v>591.6</v>
      </c>
      <c r="E27" s="110">
        <f t="shared" si="0"/>
        <v>69.03150525087514</v>
      </c>
    </row>
    <row r="28" spans="1:5" ht="26.25" customHeight="1">
      <c r="A28" s="135" t="s">
        <v>170</v>
      </c>
      <c r="B28" s="23" t="s">
        <v>283</v>
      </c>
      <c r="C28" s="87">
        <f>C29</f>
        <v>505</v>
      </c>
      <c r="D28" s="87">
        <f>D29</f>
        <v>445.6</v>
      </c>
      <c r="E28" s="87">
        <f t="shared" si="0"/>
        <v>88.23762376237624</v>
      </c>
    </row>
    <row r="29" spans="1:5" ht="24.75">
      <c r="A29" s="135" t="s">
        <v>170</v>
      </c>
      <c r="B29" s="23" t="s">
        <v>281</v>
      </c>
      <c r="C29" s="87">
        <v>505</v>
      </c>
      <c r="D29" s="87">
        <v>445.6</v>
      </c>
      <c r="E29" s="87">
        <f t="shared" si="0"/>
        <v>88.23762376237624</v>
      </c>
    </row>
    <row r="30" spans="1:5" ht="36.75">
      <c r="A30" s="135" t="s">
        <v>284</v>
      </c>
      <c r="B30" s="23" t="s">
        <v>285</v>
      </c>
      <c r="C30" s="87">
        <f>C31</f>
        <v>352</v>
      </c>
      <c r="D30" s="87">
        <f>D31</f>
        <v>146</v>
      </c>
      <c r="E30" s="87">
        <f t="shared" si="0"/>
        <v>41.47727272727273</v>
      </c>
    </row>
    <row r="31" spans="1:5" ht="48.75">
      <c r="A31" s="135" t="s">
        <v>171</v>
      </c>
      <c r="B31" s="23" t="s">
        <v>282</v>
      </c>
      <c r="C31" s="87">
        <v>352</v>
      </c>
      <c r="D31" s="87">
        <v>146</v>
      </c>
      <c r="E31" s="87">
        <f t="shared" si="0"/>
        <v>41.47727272727273</v>
      </c>
    </row>
    <row r="32" spans="1:5" ht="23.25" customHeight="1" hidden="1">
      <c r="A32" s="135" t="s">
        <v>286</v>
      </c>
      <c r="B32" s="23" t="s">
        <v>287</v>
      </c>
      <c r="C32" s="87">
        <v>0</v>
      </c>
      <c r="D32" s="87">
        <v>0</v>
      </c>
      <c r="E32" s="87" t="e">
        <f t="shared" si="0"/>
        <v>#DIV/0!</v>
      </c>
    </row>
    <row r="33" spans="1:5" ht="24.75">
      <c r="A33" s="136" t="s">
        <v>38</v>
      </c>
      <c r="B33" s="44" t="s">
        <v>70</v>
      </c>
      <c r="C33" s="110">
        <f>C34+C35</f>
        <v>-55.1</v>
      </c>
      <c r="D33" s="110">
        <f>D34+D35</f>
        <v>-55.1</v>
      </c>
      <c r="E33" s="110">
        <f t="shared" si="0"/>
        <v>100</v>
      </c>
    </row>
    <row r="34" spans="1:5" ht="24.75">
      <c r="A34" s="135" t="s">
        <v>38</v>
      </c>
      <c r="B34" s="23" t="s">
        <v>71</v>
      </c>
      <c r="C34" s="87">
        <v>-55.1</v>
      </c>
      <c r="D34" s="87">
        <v>-55.1</v>
      </c>
      <c r="E34" s="87">
        <f t="shared" si="0"/>
        <v>100</v>
      </c>
    </row>
    <row r="35" spans="1:5" ht="36.75" hidden="1">
      <c r="A35" s="135" t="s">
        <v>361</v>
      </c>
      <c r="B35" s="23" t="s">
        <v>360</v>
      </c>
      <c r="C35" s="87">
        <v>0</v>
      </c>
      <c r="D35" s="87">
        <v>0</v>
      </c>
      <c r="E35" s="87">
        <v>0</v>
      </c>
    </row>
    <row r="36" spans="1:5" ht="15.75">
      <c r="A36" s="136" t="s">
        <v>13</v>
      </c>
      <c r="B36" s="44" t="s">
        <v>72</v>
      </c>
      <c r="C36" s="110">
        <f>C37</f>
        <v>5939.1</v>
      </c>
      <c r="D36" s="110">
        <f>D37</f>
        <v>5025.2</v>
      </c>
      <c r="E36" s="110">
        <f t="shared" si="0"/>
        <v>84.61214662154197</v>
      </c>
    </row>
    <row r="37" spans="1:5" ht="15.75" customHeight="1">
      <c r="A37" s="135" t="s">
        <v>13</v>
      </c>
      <c r="B37" s="19" t="s">
        <v>2</v>
      </c>
      <c r="C37" s="87">
        <v>5939.1</v>
      </c>
      <c r="D37" s="87">
        <v>5025.2</v>
      </c>
      <c r="E37" s="87">
        <f t="shared" si="0"/>
        <v>84.61214662154197</v>
      </c>
    </row>
    <row r="38" spans="1:5" ht="27" customHeight="1">
      <c r="A38" s="136" t="s">
        <v>118</v>
      </c>
      <c r="B38" s="20" t="s">
        <v>323</v>
      </c>
      <c r="C38" s="110">
        <f>C39</f>
        <v>1400</v>
      </c>
      <c r="D38" s="110">
        <f>D39</f>
        <v>1160.7</v>
      </c>
      <c r="E38" s="110">
        <f t="shared" si="0"/>
        <v>82.90714285714286</v>
      </c>
    </row>
    <row r="39" spans="1:5" ht="37.5" customHeight="1">
      <c r="A39" s="135" t="s">
        <v>119</v>
      </c>
      <c r="B39" s="19" t="s">
        <v>117</v>
      </c>
      <c r="C39" s="87">
        <v>1400</v>
      </c>
      <c r="D39" s="87">
        <v>1160.7</v>
      </c>
      <c r="E39" s="87">
        <f t="shared" si="0"/>
        <v>82.90714285714286</v>
      </c>
    </row>
    <row r="40" spans="1:5" ht="15.75">
      <c r="A40" s="136" t="s">
        <v>39</v>
      </c>
      <c r="B40" s="44" t="s">
        <v>40</v>
      </c>
      <c r="C40" s="110">
        <f>SUM(C41)</f>
        <v>1610</v>
      </c>
      <c r="D40" s="110">
        <f>SUM(D41)</f>
        <v>1261.3</v>
      </c>
      <c r="E40" s="110">
        <f t="shared" si="0"/>
        <v>78.34161490683229</v>
      </c>
    </row>
    <row r="41" spans="1:5" ht="24.75">
      <c r="A41" s="136" t="s">
        <v>41</v>
      </c>
      <c r="B41" s="44" t="s">
        <v>42</v>
      </c>
      <c r="C41" s="110">
        <f>SUM(C42)</f>
        <v>1610</v>
      </c>
      <c r="D41" s="110">
        <f>SUM(D42)</f>
        <v>1261.3</v>
      </c>
      <c r="E41" s="110">
        <f t="shared" si="0"/>
        <v>78.34161490683229</v>
      </c>
    </row>
    <row r="42" spans="1:5" ht="36.75">
      <c r="A42" s="135" t="s">
        <v>43</v>
      </c>
      <c r="B42" s="23" t="s">
        <v>76</v>
      </c>
      <c r="C42" s="87">
        <v>1610</v>
      </c>
      <c r="D42" s="87">
        <v>1261.3</v>
      </c>
      <c r="E42" s="87">
        <f t="shared" si="0"/>
        <v>78.34161490683229</v>
      </c>
    </row>
    <row r="43" spans="1:5" ht="17.25" customHeight="1">
      <c r="A43" s="136" t="s">
        <v>68</v>
      </c>
      <c r="B43" s="23"/>
      <c r="C43" s="110">
        <f>SUM(C44+C54+C65+C70+C61+C116)</f>
        <v>11140.2</v>
      </c>
      <c r="D43" s="110">
        <f>SUM(D44+D54+D65+D70+D61+D116)</f>
        <v>5665.599999999999</v>
      </c>
      <c r="E43" s="110">
        <f t="shared" si="0"/>
        <v>50.85725570456544</v>
      </c>
    </row>
    <row r="44" spans="1:5" ht="26.25" customHeight="1">
      <c r="A44" s="136" t="s">
        <v>15</v>
      </c>
      <c r="B44" s="44" t="s">
        <v>16</v>
      </c>
      <c r="C44" s="110">
        <f>SUM(C45+C52)</f>
        <v>8252.2</v>
      </c>
      <c r="D44" s="110">
        <f>SUM(D45+D52)</f>
        <v>3312.6</v>
      </c>
      <c r="E44" s="110">
        <f t="shared" si="0"/>
        <v>40.142022733331714</v>
      </c>
    </row>
    <row r="45" spans="1:5" ht="75" customHeight="1">
      <c r="A45" s="38" t="s">
        <v>139</v>
      </c>
      <c r="B45" s="44" t="s">
        <v>17</v>
      </c>
      <c r="C45" s="110">
        <f>SUM(C46+C50+C48)</f>
        <v>8248.1</v>
      </c>
      <c r="D45" s="110">
        <f>SUM(D46+D50+D48)</f>
        <v>3308.5</v>
      </c>
      <c r="E45" s="110">
        <f t="shared" si="0"/>
        <v>40.11226827996751</v>
      </c>
    </row>
    <row r="46" spans="1:5" ht="48.75">
      <c r="A46" s="39" t="s">
        <v>18</v>
      </c>
      <c r="B46" s="19" t="s">
        <v>56</v>
      </c>
      <c r="C46" s="87">
        <f>SUM(C47)</f>
        <v>6275</v>
      </c>
      <c r="D46" s="87">
        <f>SUM(D47)</f>
        <v>2987.6</v>
      </c>
      <c r="E46" s="87">
        <f t="shared" si="0"/>
        <v>47.61115537848605</v>
      </c>
    </row>
    <row r="47" spans="1:5" ht="72.75">
      <c r="A47" s="39" t="s">
        <v>124</v>
      </c>
      <c r="B47" s="19" t="s">
        <v>121</v>
      </c>
      <c r="C47" s="87">
        <v>6275</v>
      </c>
      <c r="D47" s="87">
        <v>2987.6</v>
      </c>
      <c r="E47" s="87">
        <f t="shared" si="0"/>
        <v>47.61115537848605</v>
      </c>
    </row>
    <row r="48" spans="1:5" ht="60.75">
      <c r="A48" s="135" t="s">
        <v>90</v>
      </c>
      <c r="B48" s="23" t="s">
        <v>77</v>
      </c>
      <c r="C48" s="87">
        <f>SUM(C49)</f>
        <v>1600</v>
      </c>
      <c r="D48" s="87">
        <f>SUM(D49)</f>
        <v>40.4</v>
      </c>
      <c r="E48" s="87">
        <f t="shared" si="0"/>
        <v>2.525</v>
      </c>
    </row>
    <row r="49" spans="1:5" ht="60.75" customHeight="1">
      <c r="A49" s="135" t="s">
        <v>59</v>
      </c>
      <c r="B49" s="23" t="s">
        <v>78</v>
      </c>
      <c r="C49" s="87">
        <v>1600</v>
      </c>
      <c r="D49" s="87">
        <v>40.4</v>
      </c>
      <c r="E49" s="87">
        <f t="shared" si="0"/>
        <v>2.525</v>
      </c>
    </row>
    <row r="50" spans="1:5" ht="60.75">
      <c r="A50" s="39" t="s">
        <v>98</v>
      </c>
      <c r="B50" s="23" t="s">
        <v>19</v>
      </c>
      <c r="C50" s="87">
        <f>SUM(C51)</f>
        <v>373.1</v>
      </c>
      <c r="D50" s="87">
        <f>SUM(D51)</f>
        <v>280.5</v>
      </c>
      <c r="E50" s="87">
        <f t="shared" si="0"/>
        <v>75.18091664433128</v>
      </c>
    </row>
    <row r="51" spans="1:5" ht="34.5" customHeight="1">
      <c r="A51" s="135" t="s">
        <v>91</v>
      </c>
      <c r="B51" s="23" t="s">
        <v>79</v>
      </c>
      <c r="C51" s="87">
        <v>373.1</v>
      </c>
      <c r="D51" s="87">
        <v>280.5</v>
      </c>
      <c r="E51" s="87">
        <f t="shared" si="0"/>
        <v>75.18091664433128</v>
      </c>
    </row>
    <row r="52" spans="1:5" ht="34.5" customHeight="1">
      <c r="A52" s="135" t="s">
        <v>364</v>
      </c>
      <c r="B52" s="23" t="s">
        <v>363</v>
      </c>
      <c r="C52" s="87">
        <f>C53</f>
        <v>4.1</v>
      </c>
      <c r="D52" s="87">
        <f>D53</f>
        <v>4.1</v>
      </c>
      <c r="E52" s="87">
        <f t="shared" si="0"/>
        <v>100</v>
      </c>
    </row>
    <row r="53" spans="1:5" ht="34.5" customHeight="1">
      <c r="A53" s="135" t="s">
        <v>362</v>
      </c>
      <c r="B53" s="23" t="s">
        <v>365</v>
      </c>
      <c r="C53" s="87">
        <v>4.1</v>
      </c>
      <c r="D53" s="87">
        <v>4.1</v>
      </c>
      <c r="E53" s="87">
        <f t="shared" si="0"/>
        <v>100</v>
      </c>
    </row>
    <row r="54" spans="1:5" ht="34.5" customHeight="1">
      <c r="A54" s="136" t="s">
        <v>44</v>
      </c>
      <c r="B54" s="44" t="s">
        <v>45</v>
      </c>
      <c r="C54" s="110">
        <f>C55</f>
        <v>1950</v>
      </c>
      <c r="D54" s="110">
        <f>D55</f>
        <v>1856.8</v>
      </c>
      <c r="E54" s="110">
        <f t="shared" si="0"/>
        <v>95.22051282051281</v>
      </c>
    </row>
    <row r="55" spans="1:5" ht="15.75">
      <c r="A55" s="136" t="s">
        <v>46</v>
      </c>
      <c r="B55" s="44" t="s">
        <v>47</v>
      </c>
      <c r="C55" s="110">
        <f>C56+C57+C58</f>
        <v>1950</v>
      </c>
      <c r="D55" s="110">
        <f>D56+D57+D58</f>
        <v>1856.8</v>
      </c>
      <c r="E55" s="110">
        <f t="shared" si="0"/>
        <v>95.22051282051281</v>
      </c>
    </row>
    <row r="56" spans="1:5" ht="24.75">
      <c r="A56" s="135" t="s">
        <v>88</v>
      </c>
      <c r="B56" s="23" t="s">
        <v>89</v>
      </c>
      <c r="C56" s="87">
        <v>107.5</v>
      </c>
      <c r="D56" s="87">
        <v>78.1</v>
      </c>
      <c r="E56" s="87">
        <f t="shared" si="0"/>
        <v>72.65116279069767</v>
      </c>
    </row>
    <row r="57" spans="1:5" ht="15.75">
      <c r="A57" s="135" t="s">
        <v>406</v>
      </c>
      <c r="B57" s="23" t="s">
        <v>407</v>
      </c>
      <c r="C57" s="87">
        <v>2.5</v>
      </c>
      <c r="D57" s="87">
        <v>2</v>
      </c>
      <c r="E57" s="87">
        <f t="shared" si="0"/>
        <v>80</v>
      </c>
    </row>
    <row r="58" spans="1:5" ht="15.75">
      <c r="A58" s="135" t="s">
        <v>327</v>
      </c>
      <c r="B58" s="23" t="s">
        <v>326</v>
      </c>
      <c r="C58" s="87">
        <f>C59+C60</f>
        <v>1840</v>
      </c>
      <c r="D58" s="87">
        <f>D59+D60</f>
        <v>1776.7</v>
      </c>
      <c r="E58" s="87">
        <f t="shared" si="0"/>
        <v>96.55978260869566</v>
      </c>
    </row>
    <row r="59" spans="1:5" ht="15.75">
      <c r="A59" s="135" t="s">
        <v>172</v>
      </c>
      <c r="B59" s="23" t="s">
        <v>125</v>
      </c>
      <c r="C59" s="87">
        <v>1840</v>
      </c>
      <c r="D59" s="87">
        <v>1776.7</v>
      </c>
      <c r="E59" s="87">
        <f t="shared" si="0"/>
        <v>96.55978260869566</v>
      </c>
    </row>
    <row r="60" spans="1:5" ht="15.75" hidden="1">
      <c r="A60" s="135" t="s">
        <v>324</v>
      </c>
      <c r="B60" s="23" t="s">
        <v>325</v>
      </c>
      <c r="C60" s="87"/>
      <c r="D60" s="87"/>
      <c r="E60" s="87" t="e">
        <f t="shared" si="0"/>
        <v>#DIV/0!</v>
      </c>
    </row>
    <row r="61" spans="1:5" ht="24.75" hidden="1">
      <c r="A61" s="136" t="s">
        <v>290</v>
      </c>
      <c r="B61" s="44" t="s">
        <v>288</v>
      </c>
      <c r="C61" s="110">
        <f>C64</f>
        <v>0</v>
      </c>
      <c r="D61" s="110">
        <f>D64</f>
        <v>0</v>
      </c>
      <c r="E61" s="110">
        <v>0</v>
      </c>
    </row>
    <row r="62" spans="1:5" ht="15.75" hidden="1">
      <c r="A62" s="136" t="s">
        <v>331</v>
      </c>
      <c r="B62" s="44" t="s">
        <v>329</v>
      </c>
      <c r="C62" s="110">
        <f>C63</f>
        <v>0</v>
      </c>
      <c r="D62" s="110">
        <f>D63</f>
        <v>0</v>
      </c>
      <c r="E62" s="110">
        <v>0</v>
      </c>
    </row>
    <row r="63" spans="1:5" ht="15.75" hidden="1">
      <c r="A63" s="135" t="s">
        <v>332</v>
      </c>
      <c r="B63" s="23" t="s">
        <v>330</v>
      </c>
      <c r="C63" s="87">
        <f>C64</f>
        <v>0</v>
      </c>
      <c r="D63" s="87">
        <f>D64</f>
        <v>0</v>
      </c>
      <c r="E63" s="87">
        <v>0</v>
      </c>
    </row>
    <row r="64" spans="1:5" ht="24.75" hidden="1">
      <c r="A64" s="135" t="s">
        <v>328</v>
      </c>
      <c r="B64" s="23" t="s">
        <v>289</v>
      </c>
      <c r="C64" s="87">
        <v>0</v>
      </c>
      <c r="D64" s="87">
        <v>0</v>
      </c>
      <c r="E64" s="87">
        <v>0</v>
      </c>
    </row>
    <row r="65" spans="1:5" ht="27.75" customHeight="1">
      <c r="A65" s="136" t="s">
        <v>48</v>
      </c>
      <c r="B65" s="44" t="s">
        <v>49</v>
      </c>
      <c r="C65" s="110">
        <f>SUM(C66+C68)</f>
        <v>411</v>
      </c>
      <c r="D65" s="110">
        <f>SUM(D66+D68)</f>
        <v>60</v>
      </c>
      <c r="E65" s="110">
        <f t="shared" si="0"/>
        <v>14.5985401459854</v>
      </c>
    </row>
    <row r="66" spans="1:5" ht="72.75">
      <c r="A66" s="38" t="s">
        <v>115</v>
      </c>
      <c r="B66" s="44" t="s">
        <v>50</v>
      </c>
      <c r="C66" s="110">
        <f>SUM(C67)</f>
        <v>115</v>
      </c>
      <c r="D66" s="110">
        <f>SUM(D67)</f>
        <v>0</v>
      </c>
      <c r="E66" s="110">
        <f t="shared" si="0"/>
        <v>0</v>
      </c>
    </row>
    <row r="67" spans="1:5" ht="72.75" customHeight="1">
      <c r="A67" s="39" t="s">
        <v>60</v>
      </c>
      <c r="B67" s="23" t="s">
        <v>57</v>
      </c>
      <c r="C67" s="87">
        <v>115</v>
      </c>
      <c r="D67" s="87">
        <v>0</v>
      </c>
      <c r="E67" s="87">
        <f t="shared" si="0"/>
        <v>0</v>
      </c>
    </row>
    <row r="68" spans="1:5" ht="24.75">
      <c r="A68" s="38" t="s">
        <v>99</v>
      </c>
      <c r="B68" s="44" t="s">
        <v>51</v>
      </c>
      <c r="C68" s="110">
        <f>C69</f>
        <v>296</v>
      </c>
      <c r="D68" s="110">
        <f>D69</f>
        <v>60</v>
      </c>
      <c r="E68" s="110">
        <f t="shared" si="0"/>
        <v>20.27027027027027</v>
      </c>
    </row>
    <row r="69" spans="1:5" ht="48.75">
      <c r="A69" s="135" t="s">
        <v>123</v>
      </c>
      <c r="B69" s="23" t="s">
        <v>122</v>
      </c>
      <c r="C69" s="87">
        <v>296</v>
      </c>
      <c r="D69" s="87">
        <v>60</v>
      </c>
      <c r="E69" s="87">
        <f t="shared" si="0"/>
        <v>20.27027027027027</v>
      </c>
    </row>
    <row r="70" spans="1:5" ht="15.75">
      <c r="A70" s="40" t="s">
        <v>21</v>
      </c>
      <c r="B70" s="169" t="s">
        <v>22</v>
      </c>
      <c r="C70" s="110">
        <f>C71+C100+C103</f>
        <v>527</v>
      </c>
      <c r="D70" s="110">
        <f>D71+D100+D103</f>
        <v>436.2</v>
      </c>
      <c r="E70" s="110">
        <f t="shared" si="0"/>
        <v>82.77039848197343</v>
      </c>
    </row>
    <row r="71" spans="1:5" ht="36.75">
      <c r="A71" s="170" t="s">
        <v>224</v>
      </c>
      <c r="B71" s="171" t="s">
        <v>225</v>
      </c>
      <c r="C71" s="110">
        <f>C76+C78+C82+C87+C90+C95+C97+C72+C85+C93</f>
        <v>457.2</v>
      </c>
      <c r="D71" s="110">
        <f>D76+D78+D82+D87+D90+D95+D97+D72+D85+D93</f>
        <v>397.7</v>
      </c>
      <c r="E71" s="110">
        <f t="shared" si="0"/>
        <v>86.98600174978127</v>
      </c>
    </row>
    <row r="72" spans="1:5" ht="48">
      <c r="A72" s="172" t="s">
        <v>293</v>
      </c>
      <c r="B72" s="171" t="s">
        <v>421</v>
      </c>
      <c r="C72" s="110">
        <f>C73+C74+C75</f>
        <v>22</v>
      </c>
      <c r="D72" s="110">
        <f>D73+D74+D75</f>
        <v>8.7</v>
      </c>
      <c r="E72" s="110">
        <f t="shared" si="0"/>
        <v>39.54545454545455</v>
      </c>
    </row>
    <row r="73" spans="1:5" ht="48" customHeight="1">
      <c r="A73" s="173" t="s">
        <v>422</v>
      </c>
      <c r="B73" s="174" t="s">
        <v>292</v>
      </c>
      <c r="C73" s="87">
        <v>18</v>
      </c>
      <c r="D73" s="87">
        <v>5.9</v>
      </c>
      <c r="E73" s="87">
        <f t="shared" si="0"/>
        <v>32.77777777777778</v>
      </c>
    </row>
    <row r="74" spans="1:5" ht="51.75" customHeight="1">
      <c r="A74" s="173" t="s">
        <v>422</v>
      </c>
      <c r="B74" s="174" t="s">
        <v>337</v>
      </c>
      <c r="C74" s="87">
        <v>4</v>
      </c>
      <c r="D74" s="87">
        <v>2.8</v>
      </c>
      <c r="E74" s="87">
        <f t="shared" si="0"/>
        <v>70</v>
      </c>
    </row>
    <row r="75" spans="1:5" ht="51.75" customHeight="1" hidden="1">
      <c r="A75" s="135" t="s">
        <v>433</v>
      </c>
      <c r="B75" s="23" t="s">
        <v>434</v>
      </c>
      <c r="C75" s="87">
        <v>0</v>
      </c>
      <c r="D75" s="87">
        <v>0</v>
      </c>
      <c r="E75" s="87" t="e">
        <f t="shared" si="0"/>
        <v>#DIV/0!</v>
      </c>
    </row>
    <row r="76" spans="1:5" ht="60.75" hidden="1">
      <c r="A76" s="170" t="s">
        <v>294</v>
      </c>
      <c r="B76" s="228" t="s">
        <v>227</v>
      </c>
      <c r="C76" s="110">
        <f>C77</f>
        <v>0</v>
      </c>
      <c r="D76" s="110">
        <f>D77</f>
        <v>0</v>
      </c>
      <c r="E76" s="110" t="e">
        <f t="shared" si="0"/>
        <v>#DIV/0!</v>
      </c>
    </row>
    <row r="77" spans="1:5" ht="72.75" hidden="1">
      <c r="A77" s="175" t="s">
        <v>226</v>
      </c>
      <c r="B77" s="229" t="s">
        <v>228</v>
      </c>
      <c r="C77" s="87">
        <v>0</v>
      </c>
      <c r="D77" s="87">
        <v>0</v>
      </c>
      <c r="E77" s="87" t="e">
        <f t="shared" si="0"/>
        <v>#DIV/0!</v>
      </c>
    </row>
    <row r="78" spans="1:5" ht="48.75">
      <c r="A78" s="170" t="s">
        <v>229</v>
      </c>
      <c r="B78" s="171" t="s">
        <v>230</v>
      </c>
      <c r="C78" s="110">
        <f>C79+C81+C80</f>
        <v>46.9</v>
      </c>
      <c r="D78" s="110">
        <f>D79+D81+D80</f>
        <v>20</v>
      </c>
      <c r="E78" s="110">
        <f t="shared" si="0"/>
        <v>42.64392324093817</v>
      </c>
    </row>
    <row r="79" spans="1:5" ht="72.75" hidden="1">
      <c r="A79" s="175" t="s">
        <v>231</v>
      </c>
      <c r="B79" s="174" t="s">
        <v>232</v>
      </c>
      <c r="C79" s="87">
        <v>0</v>
      </c>
      <c r="D79" s="87">
        <v>0</v>
      </c>
      <c r="E79" s="87">
        <v>0</v>
      </c>
    </row>
    <row r="80" spans="1:5" ht="76.5">
      <c r="A80" s="176" t="s">
        <v>338</v>
      </c>
      <c r="B80" s="177" t="s">
        <v>339</v>
      </c>
      <c r="C80" s="87">
        <v>20</v>
      </c>
      <c r="D80" s="87">
        <v>20</v>
      </c>
      <c r="E80" s="87">
        <f t="shared" si="0"/>
        <v>100</v>
      </c>
    </row>
    <row r="81" spans="1:5" ht="60.75">
      <c r="A81" s="175" t="s">
        <v>233</v>
      </c>
      <c r="B81" s="174" t="s">
        <v>234</v>
      </c>
      <c r="C81" s="87">
        <v>26.9</v>
      </c>
      <c r="D81" s="87">
        <v>0</v>
      </c>
      <c r="E81" s="87">
        <f t="shared" si="0"/>
        <v>0</v>
      </c>
    </row>
    <row r="82" spans="1:5" ht="48.75">
      <c r="A82" s="170" t="s">
        <v>235</v>
      </c>
      <c r="B82" s="171" t="s">
        <v>236</v>
      </c>
      <c r="C82" s="110">
        <f>C84+C83</f>
        <v>26.9</v>
      </c>
      <c r="D82" s="110">
        <f>D84+D83</f>
        <v>26.9</v>
      </c>
      <c r="E82" s="110">
        <f t="shared" si="0"/>
        <v>100</v>
      </c>
    </row>
    <row r="83" spans="1:5" ht="72">
      <c r="A83" s="178" t="s">
        <v>340</v>
      </c>
      <c r="B83" s="177" t="s">
        <v>341</v>
      </c>
      <c r="C83" s="87">
        <v>26.9</v>
      </c>
      <c r="D83" s="87">
        <v>26.9</v>
      </c>
      <c r="E83" s="87">
        <f t="shared" si="0"/>
        <v>100</v>
      </c>
    </row>
    <row r="84" spans="1:5" ht="61.5" customHeight="1" hidden="1">
      <c r="A84" s="175" t="s">
        <v>237</v>
      </c>
      <c r="B84" s="174" t="s">
        <v>238</v>
      </c>
      <c r="C84" s="87">
        <v>0</v>
      </c>
      <c r="D84" s="87">
        <v>0</v>
      </c>
      <c r="E84" s="87" t="e">
        <f t="shared" si="0"/>
        <v>#DIV/0!</v>
      </c>
    </row>
    <row r="85" spans="1:5" ht="56.25" customHeight="1">
      <c r="A85" s="179" t="s">
        <v>342</v>
      </c>
      <c r="B85" s="180" t="s">
        <v>343</v>
      </c>
      <c r="C85" s="111">
        <f>C86</f>
        <v>3</v>
      </c>
      <c r="D85" s="111">
        <f>D86</f>
        <v>6</v>
      </c>
      <c r="E85" s="110">
        <f t="shared" si="0"/>
        <v>200</v>
      </c>
    </row>
    <row r="86" spans="1:5" ht="60">
      <c r="A86" s="178" t="s">
        <v>344</v>
      </c>
      <c r="B86" s="181" t="s">
        <v>345</v>
      </c>
      <c r="C86" s="112">
        <v>3</v>
      </c>
      <c r="D86" s="112">
        <v>6</v>
      </c>
      <c r="E86" s="87">
        <f t="shared" si="0"/>
        <v>200</v>
      </c>
    </row>
    <row r="87" spans="1:5" ht="60.75">
      <c r="A87" s="182" t="s">
        <v>239</v>
      </c>
      <c r="B87" s="183" t="s">
        <v>240</v>
      </c>
      <c r="C87" s="111">
        <f>C88+C89</f>
        <v>0.9</v>
      </c>
      <c r="D87" s="111">
        <f>D88+D89</f>
        <v>0.9</v>
      </c>
      <c r="E87" s="110">
        <f t="shared" si="0"/>
        <v>100</v>
      </c>
    </row>
    <row r="88" spans="1:5" ht="88.5" customHeight="1" hidden="1">
      <c r="A88" s="175" t="s">
        <v>254</v>
      </c>
      <c r="B88" s="174" t="s">
        <v>253</v>
      </c>
      <c r="C88" s="112">
        <v>0</v>
      </c>
      <c r="D88" s="87">
        <v>0</v>
      </c>
      <c r="E88" s="87" t="e">
        <f t="shared" si="0"/>
        <v>#DIV/0!</v>
      </c>
    </row>
    <row r="89" spans="1:5" ht="72.75" customHeight="1">
      <c r="A89" s="175" t="s">
        <v>461</v>
      </c>
      <c r="B89" s="174" t="s">
        <v>375</v>
      </c>
      <c r="C89" s="112">
        <v>0.9</v>
      </c>
      <c r="D89" s="112">
        <v>0.9</v>
      </c>
      <c r="E89" s="87">
        <f t="shared" si="0"/>
        <v>100</v>
      </c>
    </row>
    <row r="90" spans="1:5" ht="62.25" customHeight="1">
      <c r="A90" s="170" t="s">
        <v>255</v>
      </c>
      <c r="B90" s="171" t="s">
        <v>256</v>
      </c>
      <c r="C90" s="111">
        <f>C91+C92</f>
        <v>36.3</v>
      </c>
      <c r="D90" s="111">
        <f>D91+D92</f>
        <v>41.3</v>
      </c>
      <c r="E90" s="110">
        <f t="shared" si="0"/>
        <v>113.7741046831956</v>
      </c>
    </row>
    <row r="91" spans="1:5" ht="85.5" customHeight="1">
      <c r="A91" s="175" t="s">
        <v>336</v>
      </c>
      <c r="B91" s="174" t="s">
        <v>257</v>
      </c>
      <c r="C91" s="112">
        <v>6.3</v>
      </c>
      <c r="D91" s="87">
        <v>6.3</v>
      </c>
      <c r="E91" s="87">
        <f t="shared" si="0"/>
        <v>100</v>
      </c>
    </row>
    <row r="92" spans="1:5" ht="85.5" customHeight="1">
      <c r="A92" s="135" t="s">
        <v>433</v>
      </c>
      <c r="B92" s="23" t="s">
        <v>462</v>
      </c>
      <c r="C92" s="112">
        <v>30</v>
      </c>
      <c r="D92" s="112">
        <v>35</v>
      </c>
      <c r="E92" s="87">
        <f t="shared" si="0"/>
        <v>116.66666666666667</v>
      </c>
    </row>
    <row r="93" spans="1:5" ht="53.25" customHeight="1">
      <c r="A93" s="170" t="s">
        <v>409</v>
      </c>
      <c r="B93" s="171" t="s">
        <v>410</v>
      </c>
      <c r="C93" s="111">
        <f>C94</f>
        <v>2</v>
      </c>
      <c r="D93" s="111">
        <f>D94</f>
        <v>2</v>
      </c>
      <c r="E93" s="110">
        <f t="shared" si="0"/>
        <v>100</v>
      </c>
    </row>
    <row r="94" spans="1:5" ht="74.25" customHeight="1">
      <c r="A94" s="175" t="s">
        <v>408</v>
      </c>
      <c r="B94" s="174" t="s">
        <v>411</v>
      </c>
      <c r="C94" s="112">
        <v>2</v>
      </c>
      <c r="D94" s="112">
        <v>2</v>
      </c>
      <c r="E94" s="87">
        <f t="shared" si="0"/>
        <v>100</v>
      </c>
    </row>
    <row r="95" spans="1:5" ht="51" customHeight="1">
      <c r="A95" s="170" t="s">
        <v>241</v>
      </c>
      <c r="B95" s="171" t="s">
        <v>242</v>
      </c>
      <c r="C95" s="111">
        <f>C96</f>
        <v>204.2</v>
      </c>
      <c r="D95" s="111">
        <f>D96</f>
        <v>187</v>
      </c>
      <c r="E95" s="110">
        <f t="shared" si="0"/>
        <v>91.57688540646426</v>
      </c>
    </row>
    <row r="96" spans="1:5" ht="60.75">
      <c r="A96" s="175" t="s">
        <v>243</v>
      </c>
      <c r="B96" s="174" t="s">
        <v>259</v>
      </c>
      <c r="C96" s="112">
        <v>204.2</v>
      </c>
      <c r="D96" s="87">
        <v>187</v>
      </c>
      <c r="E96" s="87">
        <f t="shared" si="0"/>
        <v>91.57688540646426</v>
      </c>
    </row>
    <row r="97" spans="1:5" ht="60.75">
      <c r="A97" s="170" t="s">
        <v>260</v>
      </c>
      <c r="B97" s="171" t="s">
        <v>261</v>
      </c>
      <c r="C97" s="111">
        <f>C98+C99</f>
        <v>115</v>
      </c>
      <c r="D97" s="111">
        <f>D98+D99</f>
        <v>104.9</v>
      </c>
      <c r="E97" s="110">
        <f t="shared" si="0"/>
        <v>91.21739130434783</v>
      </c>
    </row>
    <row r="98" spans="1:5" ht="72.75">
      <c r="A98" s="175" t="s">
        <v>262</v>
      </c>
      <c r="B98" s="174" t="s">
        <v>263</v>
      </c>
      <c r="C98" s="112">
        <v>108</v>
      </c>
      <c r="D98" s="87">
        <v>104.9</v>
      </c>
      <c r="E98" s="87">
        <f t="shared" si="0"/>
        <v>97.12962962962963</v>
      </c>
    </row>
    <row r="99" spans="1:5" ht="72.75">
      <c r="A99" s="175" t="s">
        <v>262</v>
      </c>
      <c r="B99" s="174" t="s">
        <v>346</v>
      </c>
      <c r="C99" s="112">
        <v>7</v>
      </c>
      <c r="D99" s="112">
        <v>0</v>
      </c>
      <c r="E99" s="87">
        <f t="shared" si="0"/>
        <v>0</v>
      </c>
    </row>
    <row r="100" spans="1:5" ht="96.75" hidden="1">
      <c r="A100" s="40" t="s">
        <v>244</v>
      </c>
      <c r="B100" s="171" t="s">
        <v>245</v>
      </c>
      <c r="C100" s="111">
        <f>C101</f>
        <v>0</v>
      </c>
      <c r="D100" s="111">
        <f>D101</f>
        <v>0</v>
      </c>
      <c r="E100" s="110" t="e">
        <f t="shared" si="0"/>
        <v>#DIV/0!</v>
      </c>
    </row>
    <row r="101" spans="1:5" ht="63.75" customHeight="1" hidden="1">
      <c r="A101" s="41" t="s">
        <v>264</v>
      </c>
      <c r="B101" s="174" t="s">
        <v>246</v>
      </c>
      <c r="C101" s="112">
        <f>C102</f>
        <v>0</v>
      </c>
      <c r="D101" s="112">
        <f>D102</f>
        <v>0</v>
      </c>
      <c r="E101" s="87" t="e">
        <f t="shared" si="0"/>
        <v>#DIV/0!</v>
      </c>
    </row>
    <row r="102" spans="1:5" ht="61.5" customHeight="1" hidden="1">
      <c r="A102" s="41" t="s">
        <v>295</v>
      </c>
      <c r="B102" s="46" t="s">
        <v>247</v>
      </c>
      <c r="C102" s="112">
        <v>0</v>
      </c>
      <c r="D102" s="87">
        <v>0</v>
      </c>
      <c r="E102" s="87" t="e">
        <f t="shared" si="0"/>
        <v>#DIV/0!</v>
      </c>
    </row>
    <row r="103" spans="1:5" ht="24.75">
      <c r="A103" s="40" t="s">
        <v>265</v>
      </c>
      <c r="B103" s="184" t="s">
        <v>248</v>
      </c>
      <c r="C103" s="111">
        <f>C106+C104+C114</f>
        <v>69.8</v>
      </c>
      <c r="D103" s="111">
        <f>D106+D104+D114</f>
        <v>38.5</v>
      </c>
      <c r="E103" s="110">
        <f t="shared" si="0"/>
        <v>55.15759312320917</v>
      </c>
    </row>
    <row r="104" spans="1:5" ht="72" hidden="1">
      <c r="A104" s="185" t="s">
        <v>379</v>
      </c>
      <c r="B104" s="184" t="s">
        <v>377</v>
      </c>
      <c r="C104" s="111">
        <f>C105</f>
        <v>0</v>
      </c>
      <c r="D104" s="111">
        <f>D105</f>
        <v>0</v>
      </c>
      <c r="E104" s="110" t="e">
        <f t="shared" si="0"/>
        <v>#DIV/0!</v>
      </c>
    </row>
    <row r="105" spans="1:5" ht="36" hidden="1">
      <c r="A105" s="178" t="s">
        <v>376</v>
      </c>
      <c r="B105" s="186" t="s">
        <v>378</v>
      </c>
      <c r="C105" s="112">
        <v>0</v>
      </c>
      <c r="D105" s="112">
        <v>0</v>
      </c>
      <c r="E105" s="87" t="e">
        <f t="shared" si="0"/>
        <v>#DIV/0!</v>
      </c>
    </row>
    <row r="106" spans="1:5" ht="60.75">
      <c r="A106" s="40" t="s">
        <v>335</v>
      </c>
      <c r="B106" s="184" t="s">
        <v>250</v>
      </c>
      <c r="C106" s="111">
        <f>C108+C109+C113+C112+C107+C111+C110</f>
        <v>54.8</v>
      </c>
      <c r="D106" s="111">
        <f>D108+D109+D113+D112+D107+D111+D110</f>
        <v>36.5</v>
      </c>
      <c r="E106" s="110">
        <f t="shared" si="0"/>
        <v>66.6058394160584</v>
      </c>
    </row>
    <row r="107" spans="1:5" ht="60.75" customHeight="1" hidden="1">
      <c r="A107" s="230" t="s">
        <v>296</v>
      </c>
      <c r="B107" s="229" t="s">
        <v>347</v>
      </c>
      <c r="C107" s="112">
        <v>0</v>
      </c>
      <c r="D107" s="87">
        <v>0</v>
      </c>
      <c r="E107" s="87" t="e">
        <f>D107/C107*100</f>
        <v>#DIV/0!</v>
      </c>
    </row>
    <row r="108" spans="1:5" ht="64.5" customHeight="1">
      <c r="A108" s="41" t="s">
        <v>296</v>
      </c>
      <c r="B108" s="174" t="s">
        <v>251</v>
      </c>
      <c r="C108" s="112">
        <v>44</v>
      </c>
      <c r="D108" s="87">
        <v>25.7</v>
      </c>
      <c r="E108" s="87">
        <f t="shared" si="0"/>
        <v>58.409090909090914</v>
      </c>
    </row>
    <row r="109" spans="1:5" ht="48.75" hidden="1">
      <c r="A109" s="41" t="s">
        <v>298</v>
      </c>
      <c r="B109" s="174" t="s">
        <v>266</v>
      </c>
      <c r="C109" s="112"/>
      <c r="D109" s="87"/>
      <c r="E109" s="87" t="e">
        <f t="shared" si="0"/>
        <v>#DIV/0!</v>
      </c>
    </row>
    <row r="110" spans="1:5" ht="48.75" hidden="1">
      <c r="A110" s="41" t="s">
        <v>298</v>
      </c>
      <c r="B110" s="174" t="s">
        <v>412</v>
      </c>
      <c r="C110" s="112"/>
      <c r="D110" s="87"/>
      <c r="E110" s="87" t="e">
        <f>D110/C110*100</f>
        <v>#DIV/0!</v>
      </c>
    </row>
    <row r="111" spans="1:5" ht="48" customHeight="1" hidden="1">
      <c r="A111" s="41" t="s">
        <v>298</v>
      </c>
      <c r="B111" s="174" t="s">
        <v>348</v>
      </c>
      <c r="C111" s="112"/>
      <c r="D111" s="87"/>
      <c r="E111" s="87" t="e">
        <f>D111/C111*100</f>
        <v>#DIV/0!</v>
      </c>
    </row>
    <row r="112" spans="1:5" ht="48.75" hidden="1">
      <c r="A112" s="41" t="s">
        <v>298</v>
      </c>
      <c r="B112" s="174" t="s">
        <v>334</v>
      </c>
      <c r="C112" s="112"/>
      <c r="D112" s="87"/>
      <c r="E112" s="87" t="e">
        <f t="shared" si="0"/>
        <v>#DIV/0!</v>
      </c>
    </row>
    <row r="113" spans="1:5" ht="60.75">
      <c r="A113" s="41" t="s">
        <v>297</v>
      </c>
      <c r="B113" s="174" t="s">
        <v>252</v>
      </c>
      <c r="C113" s="112">
        <v>10.8</v>
      </c>
      <c r="D113" s="87">
        <v>10.8</v>
      </c>
      <c r="E113" s="87">
        <f t="shared" si="0"/>
        <v>100</v>
      </c>
    </row>
    <row r="114" spans="1:5" ht="48.75" customHeight="1">
      <c r="A114" s="136" t="s">
        <v>437</v>
      </c>
      <c r="B114" s="44" t="s">
        <v>435</v>
      </c>
      <c r="C114" s="110">
        <f>C115</f>
        <v>15</v>
      </c>
      <c r="D114" s="110">
        <f>D115</f>
        <v>2</v>
      </c>
      <c r="E114" s="110">
        <f t="shared" si="0"/>
        <v>13.333333333333334</v>
      </c>
    </row>
    <row r="115" spans="1:5" ht="36.75">
      <c r="A115" s="135" t="s">
        <v>388</v>
      </c>
      <c r="B115" s="23" t="s">
        <v>436</v>
      </c>
      <c r="C115" s="87">
        <v>15</v>
      </c>
      <c r="D115" s="87">
        <v>2</v>
      </c>
      <c r="E115" s="87">
        <f t="shared" si="0"/>
        <v>13.333333333333334</v>
      </c>
    </row>
    <row r="116" spans="1:5" ht="15.75" hidden="1">
      <c r="A116" s="136" t="s">
        <v>427</v>
      </c>
      <c r="B116" s="44" t="s">
        <v>304</v>
      </c>
      <c r="C116" s="110">
        <f>C117</f>
        <v>0</v>
      </c>
      <c r="D116" s="110">
        <f>D117</f>
        <v>0</v>
      </c>
      <c r="E116" s="110">
        <v>0</v>
      </c>
    </row>
    <row r="117" spans="1:5" ht="15.75" hidden="1">
      <c r="A117" s="135" t="s">
        <v>305</v>
      </c>
      <c r="B117" s="23" t="s">
        <v>307</v>
      </c>
      <c r="C117" s="87">
        <f>C118</f>
        <v>0</v>
      </c>
      <c r="D117" s="87">
        <f>D118</f>
        <v>0</v>
      </c>
      <c r="E117" s="87">
        <v>0</v>
      </c>
    </row>
    <row r="118" spans="1:5" ht="24.75" hidden="1">
      <c r="A118" s="135" t="s">
        <v>428</v>
      </c>
      <c r="B118" s="23" t="s">
        <v>429</v>
      </c>
      <c r="C118" s="87">
        <v>0</v>
      </c>
      <c r="D118" s="87">
        <v>0</v>
      </c>
      <c r="E118" s="87">
        <v>0</v>
      </c>
    </row>
    <row r="119" spans="1:5" ht="21" customHeight="1">
      <c r="A119" s="136" t="s">
        <v>69</v>
      </c>
      <c r="B119" s="20" t="s">
        <v>80</v>
      </c>
      <c r="C119" s="110">
        <f>C120+C193</f>
        <v>289648.89999999997</v>
      </c>
      <c r="D119" s="110">
        <f>D120+D193</f>
        <v>199970.40000000002</v>
      </c>
      <c r="E119" s="110">
        <f t="shared" si="0"/>
        <v>69.03889502083386</v>
      </c>
    </row>
    <row r="120" spans="1:5" ht="36.75">
      <c r="A120" s="136" t="s">
        <v>81</v>
      </c>
      <c r="B120" s="20" t="s">
        <v>82</v>
      </c>
      <c r="C120" s="110">
        <f>C121+C127+C149+C178+C191</f>
        <v>289648.89999999997</v>
      </c>
      <c r="D120" s="110">
        <f>D121+D127+D149+D178+D191</f>
        <v>200003.40000000002</v>
      </c>
      <c r="E120" s="110">
        <f t="shared" si="0"/>
        <v>69.05028812469168</v>
      </c>
    </row>
    <row r="121" spans="1:5" ht="24.75" hidden="1">
      <c r="A121" s="136" t="s">
        <v>173</v>
      </c>
      <c r="B121" s="20" t="s">
        <v>155</v>
      </c>
      <c r="C121" s="110">
        <f>C122</f>
        <v>0</v>
      </c>
      <c r="D121" s="110">
        <f>D122</f>
        <v>0</v>
      </c>
      <c r="E121" s="110" t="e">
        <f t="shared" si="0"/>
        <v>#DIV/0!</v>
      </c>
    </row>
    <row r="122" spans="1:5" ht="24" customHeight="1" hidden="1">
      <c r="A122" s="185" t="s">
        <v>309</v>
      </c>
      <c r="B122" s="187" t="s">
        <v>349</v>
      </c>
      <c r="C122" s="188">
        <f>C123+C124+C125+C126</f>
        <v>0</v>
      </c>
      <c r="D122" s="188">
        <f>D123+D124+D125+D126</f>
        <v>0</v>
      </c>
      <c r="E122" s="110" t="e">
        <f t="shared" si="0"/>
        <v>#DIV/0!</v>
      </c>
    </row>
    <row r="123" spans="1:5" ht="36.75" customHeight="1" hidden="1">
      <c r="A123" s="137" t="s">
        <v>350</v>
      </c>
      <c r="B123" s="177" t="s">
        <v>351</v>
      </c>
      <c r="C123" s="189">
        <v>0</v>
      </c>
      <c r="D123" s="87">
        <v>0</v>
      </c>
      <c r="E123" s="87" t="e">
        <f t="shared" si="0"/>
        <v>#DIV/0!</v>
      </c>
    </row>
    <row r="124" spans="1:5" ht="38.25" customHeight="1" hidden="1">
      <c r="A124" s="137" t="s">
        <v>352</v>
      </c>
      <c r="B124" s="177" t="s">
        <v>351</v>
      </c>
      <c r="C124" s="189">
        <v>0</v>
      </c>
      <c r="D124" s="87">
        <v>0</v>
      </c>
      <c r="E124" s="87" t="e">
        <f t="shared" si="0"/>
        <v>#DIV/0!</v>
      </c>
    </row>
    <row r="125" spans="1:5" ht="36" customHeight="1" hidden="1">
      <c r="A125" s="137" t="s">
        <v>397</v>
      </c>
      <c r="B125" s="177" t="s">
        <v>351</v>
      </c>
      <c r="C125" s="189">
        <v>0</v>
      </c>
      <c r="D125" s="87">
        <v>0</v>
      </c>
      <c r="E125" s="87" t="e">
        <f t="shared" si="0"/>
        <v>#DIV/0!</v>
      </c>
    </row>
    <row r="126" spans="1:5" ht="36" customHeight="1" hidden="1">
      <c r="A126" s="137" t="s">
        <v>353</v>
      </c>
      <c r="B126" s="177" t="s">
        <v>351</v>
      </c>
      <c r="C126" s="190">
        <v>0</v>
      </c>
      <c r="D126" s="191">
        <v>0</v>
      </c>
      <c r="E126" s="87" t="e">
        <f t="shared" si="0"/>
        <v>#DIV/0!</v>
      </c>
    </row>
    <row r="127" spans="1:5" ht="27" customHeight="1">
      <c r="A127" s="192" t="s">
        <v>92</v>
      </c>
      <c r="B127" s="193" t="s">
        <v>164</v>
      </c>
      <c r="C127" s="194">
        <f>C128+C130+C134+C137+C132</f>
        <v>79615.6</v>
      </c>
      <c r="D127" s="194">
        <f>D128+D130+D134+D137+D132</f>
        <v>42946.5</v>
      </c>
      <c r="E127" s="110">
        <f t="shared" si="0"/>
        <v>53.942317837207774</v>
      </c>
    </row>
    <row r="128" spans="1:5" ht="63" customHeight="1">
      <c r="A128" s="136" t="s">
        <v>175</v>
      </c>
      <c r="B128" s="20" t="s">
        <v>156</v>
      </c>
      <c r="C128" s="110">
        <f>C129</f>
        <v>19015</v>
      </c>
      <c r="D128" s="110">
        <f>D129</f>
        <v>6947.4</v>
      </c>
      <c r="E128" s="110">
        <f t="shared" si="0"/>
        <v>36.536418616881406</v>
      </c>
    </row>
    <row r="129" spans="1:5" ht="48" customHeight="1">
      <c r="A129" s="135" t="s">
        <v>144</v>
      </c>
      <c r="B129" s="19" t="s">
        <v>176</v>
      </c>
      <c r="C129" s="87">
        <v>19015</v>
      </c>
      <c r="D129" s="87">
        <v>6947.4</v>
      </c>
      <c r="E129" s="87">
        <f t="shared" si="0"/>
        <v>36.536418616881406</v>
      </c>
    </row>
    <row r="130" spans="1:5" ht="54" customHeight="1">
      <c r="A130" s="195" t="s">
        <v>380</v>
      </c>
      <c r="B130" s="196" t="s">
        <v>382</v>
      </c>
      <c r="C130" s="110">
        <f>C131</f>
        <v>6044.9</v>
      </c>
      <c r="D130" s="110">
        <f>D131</f>
        <v>3089.4</v>
      </c>
      <c r="E130" s="110">
        <f t="shared" si="0"/>
        <v>51.1075452033946</v>
      </c>
    </row>
    <row r="131" spans="1:5" ht="64.5" customHeight="1">
      <c r="A131" s="197" t="s">
        <v>413</v>
      </c>
      <c r="B131" s="198" t="s">
        <v>383</v>
      </c>
      <c r="C131" s="87">
        <v>6044.9</v>
      </c>
      <c r="D131" s="87">
        <v>3089.4</v>
      </c>
      <c r="E131" s="87">
        <f t="shared" si="0"/>
        <v>51.1075452033946</v>
      </c>
    </row>
    <row r="132" spans="1:5" ht="33.75" customHeight="1">
      <c r="A132" s="138" t="s">
        <v>438</v>
      </c>
      <c r="B132" s="20" t="s">
        <v>439</v>
      </c>
      <c r="C132" s="110">
        <f>C133</f>
        <v>7051.1</v>
      </c>
      <c r="D132" s="110">
        <f>D133</f>
        <v>0</v>
      </c>
      <c r="E132" s="87">
        <f t="shared" si="0"/>
        <v>0</v>
      </c>
    </row>
    <row r="133" spans="1:5" ht="33.75" customHeight="1">
      <c r="A133" s="139" t="s">
        <v>440</v>
      </c>
      <c r="B133" s="19" t="s">
        <v>441</v>
      </c>
      <c r="C133" s="87">
        <v>7051.1</v>
      </c>
      <c r="D133" s="87">
        <v>0</v>
      </c>
      <c r="E133" s="87">
        <f t="shared" si="0"/>
        <v>0</v>
      </c>
    </row>
    <row r="134" spans="1:5" ht="24.75">
      <c r="A134" s="192" t="s">
        <v>181</v>
      </c>
      <c r="B134" s="20" t="s">
        <v>182</v>
      </c>
      <c r="C134" s="110">
        <f>C135+C136</f>
        <v>1999.9</v>
      </c>
      <c r="D134" s="110">
        <f>D135+D136</f>
        <v>1999.9</v>
      </c>
      <c r="E134" s="110">
        <f t="shared" si="0"/>
        <v>100</v>
      </c>
    </row>
    <row r="135" spans="1:5" ht="35.25" customHeight="1">
      <c r="A135" s="97" t="s">
        <v>464</v>
      </c>
      <c r="B135" s="19" t="s">
        <v>183</v>
      </c>
      <c r="C135" s="87">
        <v>1999.9</v>
      </c>
      <c r="D135" s="87">
        <v>1999.9</v>
      </c>
      <c r="E135" s="87">
        <f t="shared" si="0"/>
        <v>100</v>
      </c>
    </row>
    <row r="136" spans="1:5" ht="24" customHeight="1" hidden="1">
      <c r="A136" s="137" t="s">
        <v>414</v>
      </c>
      <c r="B136" s="19" t="s">
        <v>183</v>
      </c>
      <c r="C136" s="87"/>
      <c r="D136" s="87"/>
      <c r="E136" s="87" t="e">
        <f>D136/C136*100</f>
        <v>#DIV/0!</v>
      </c>
    </row>
    <row r="137" spans="1:5" ht="18" customHeight="1">
      <c r="A137" s="136" t="s">
        <v>74</v>
      </c>
      <c r="B137" s="20" t="s">
        <v>162</v>
      </c>
      <c r="C137" s="110">
        <f>SUM(C138:C148)</f>
        <v>45504.700000000004</v>
      </c>
      <c r="D137" s="110">
        <f>SUM(D138:D148)</f>
        <v>30909.800000000003</v>
      </c>
      <c r="E137" s="110">
        <f t="shared" si="0"/>
        <v>67.92660977877011</v>
      </c>
    </row>
    <row r="138" spans="1:5" ht="24">
      <c r="A138" s="140" t="s">
        <v>442</v>
      </c>
      <c r="B138" s="19" t="s">
        <v>158</v>
      </c>
      <c r="C138" s="87">
        <v>19767</v>
      </c>
      <c r="D138" s="87">
        <v>14825.3</v>
      </c>
      <c r="E138" s="87">
        <f t="shared" si="0"/>
        <v>75.00025294683057</v>
      </c>
    </row>
    <row r="139" spans="1:5" ht="36.75" customHeight="1">
      <c r="A139" s="135" t="s">
        <v>443</v>
      </c>
      <c r="B139" s="19" t="s">
        <v>158</v>
      </c>
      <c r="C139" s="87">
        <v>1125.5</v>
      </c>
      <c r="D139" s="87">
        <v>422.3</v>
      </c>
      <c r="E139" s="87">
        <f t="shared" si="0"/>
        <v>37.5211017325633</v>
      </c>
    </row>
    <row r="140" spans="1:5" ht="25.5" customHeight="1">
      <c r="A140" s="135" t="s">
        <v>444</v>
      </c>
      <c r="B140" s="19" t="s">
        <v>158</v>
      </c>
      <c r="C140" s="87">
        <v>4339.2</v>
      </c>
      <c r="D140" s="87">
        <v>3589.2</v>
      </c>
      <c r="E140" s="87">
        <f t="shared" si="0"/>
        <v>82.71570796460178</v>
      </c>
    </row>
    <row r="141" spans="1:5" ht="33.75" customHeight="1">
      <c r="A141" s="135" t="s">
        <v>445</v>
      </c>
      <c r="B141" s="19" t="s">
        <v>158</v>
      </c>
      <c r="C141" s="87">
        <v>4000</v>
      </c>
      <c r="D141" s="87">
        <v>1200</v>
      </c>
      <c r="E141" s="87">
        <f t="shared" si="0"/>
        <v>30</v>
      </c>
    </row>
    <row r="142" spans="1:5" ht="60" customHeight="1">
      <c r="A142" s="140" t="s">
        <v>446</v>
      </c>
      <c r="B142" s="19" t="s">
        <v>158</v>
      </c>
      <c r="C142" s="87">
        <v>982.9</v>
      </c>
      <c r="D142" s="87">
        <v>982.9</v>
      </c>
      <c r="E142" s="87">
        <f t="shared" si="0"/>
        <v>100</v>
      </c>
    </row>
    <row r="143" spans="1:5" ht="60.75">
      <c r="A143" s="135" t="s">
        <v>415</v>
      </c>
      <c r="B143" s="19" t="s">
        <v>158</v>
      </c>
      <c r="C143" s="87">
        <v>5000</v>
      </c>
      <c r="D143" s="87">
        <v>5000</v>
      </c>
      <c r="E143" s="87">
        <f t="shared" si="0"/>
        <v>100</v>
      </c>
    </row>
    <row r="144" spans="1:5" ht="72.75">
      <c r="A144" s="135" t="s">
        <v>447</v>
      </c>
      <c r="B144" s="19" t="s">
        <v>158</v>
      </c>
      <c r="C144" s="199">
        <v>1000</v>
      </c>
      <c r="D144" s="199">
        <v>1000</v>
      </c>
      <c r="E144" s="87">
        <f t="shared" si="0"/>
        <v>100</v>
      </c>
    </row>
    <row r="145" spans="1:5" ht="60.75">
      <c r="A145" s="135" t="s">
        <v>448</v>
      </c>
      <c r="B145" s="19" t="s">
        <v>158</v>
      </c>
      <c r="C145" s="87">
        <v>1000</v>
      </c>
      <c r="D145" s="199">
        <v>1000</v>
      </c>
      <c r="E145" s="87">
        <f t="shared" si="0"/>
        <v>100</v>
      </c>
    </row>
    <row r="146" spans="1:5" ht="48.75">
      <c r="A146" s="135" t="s">
        <v>449</v>
      </c>
      <c r="B146" s="181" t="s">
        <v>158</v>
      </c>
      <c r="C146" s="200">
        <v>5400</v>
      </c>
      <c r="D146" s="201">
        <v>0</v>
      </c>
      <c r="E146" s="202">
        <f t="shared" si="0"/>
        <v>0</v>
      </c>
    </row>
    <row r="147" spans="1:5" ht="36.75">
      <c r="A147" s="135" t="s">
        <v>97</v>
      </c>
      <c r="B147" s="181" t="s">
        <v>158</v>
      </c>
      <c r="C147" s="189">
        <v>1950.2</v>
      </c>
      <c r="D147" s="201">
        <v>1950.2</v>
      </c>
      <c r="E147" s="202">
        <f t="shared" si="0"/>
        <v>100</v>
      </c>
    </row>
    <row r="148" spans="1:5" ht="60.75">
      <c r="A148" s="135" t="s">
        <v>450</v>
      </c>
      <c r="B148" s="181" t="s">
        <v>158</v>
      </c>
      <c r="C148" s="190">
        <v>939.9</v>
      </c>
      <c r="D148" s="203">
        <v>939.9</v>
      </c>
      <c r="E148" s="202">
        <f t="shared" si="0"/>
        <v>100</v>
      </c>
    </row>
    <row r="149" spans="1:5" ht="24.75">
      <c r="A149" s="192" t="s">
        <v>86</v>
      </c>
      <c r="B149" s="193" t="s">
        <v>151</v>
      </c>
      <c r="C149" s="194">
        <f>C150+C152+C167+C170+C174+C176+C172</f>
        <v>176120.19999999998</v>
      </c>
      <c r="D149" s="194">
        <f>D150+D152+D167+D170+D174+D176+D172</f>
        <v>136144.10000000003</v>
      </c>
      <c r="E149" s="110">
        <f t="shared" si="0"/>
        <v>77.30180865113715</v>
      </c>
    </row>
    <row r="150" spans="1:5" ht="36.75">
      <c r="A150" s="136" t="s">
        <v>184</v>
      </c>
      <c r="B150" s="20" t="s">
        <v>185</v>
      </c>
      <c r="C150" s="110">
        <f>C151</f>
        <v>9624.4</v>
      </c>
      <c r="D150" s="110">
        <f>D151</f>
        <v>6829.1</v>
      </c>
      <c r="E150" s="110">
        <f t="shared" si="0"/>
        <v>70.95611154981091</v>
      </c>
    </row>
    <row r="151" spans="1:5" ht="87.75" customHeight="1">
      <c r="A151" s="135" t="s">
        <v>186</v>
      </c>
      <c r="B151" s="23" t="s">
        <v>160</v>
      </c>
      <c r="C151" s="199">
        <v>9624.4</v>
      </c>
      <c r="D151" s="199">
        <v>6829.1</v>
      </c>
      <c r="E151" s="87">
        <f>D151/C151*100</f>
        <v>70.95611154981091</v>
      </c>
    </row>
    <row r="152" spans="1:5" ht="27" customHeight="1">
      <c r="A152" s="136" t="s">
        <v>93</v>
      </c>
      <c r="B152" s="20" t="s">
        <v>187</v>
      </c>
      <c r="C152" s="110">
        <f>SUM(C153:C166)</f>
        <v>158288.6</v>
      </c>
      <c r="D152" s="110">
        <f>SUM(D153:D166)</f>
        <v>123242.6</v>
      </c>
      <c r="E152" s="110">
        <f t="shared" si="0"/>
        <v>77.85942891654864</v>
      </c>
    </row>
    <row r="153" spans="1:5" ht="49.5" customHeight="1">
      <c r="A153" s="135" t="s">
        <v>126</v>
      </c>
      <c r="B153" s="23" t="s">
        <v>141</v>
      </c>
      <c r="C153" s="199">
        <v>13274.5</v>
      </c>
      <c r="D153" s="199">
        <v>9633.5</v>
      </c>
      <c r="E153" s="87">
        <f aca="true" t="shared" si="1" ref="E153:E195">D153/C153*100</f>
        <v>72.5714716185167</v>
      </c>
    </row>
    <row r="154" spans="1:5" ht="49.5" customHeight="1">
      <c r="A154" s="135" t="s">
        <v>127</v>
      </c>
      <c r="B154" s="23" t="s">
        <v>141</v>
      </c>
      <c r="C154" s="199">
        <v>124689.1</v>
      </c>
      <c r="D154" s="199">
        <v>100878.5</v>
      </c>
      <c r="E154" s="87">
        <f t="shared" si="1"/>
        <v>80.9040244897108</v>
      </c>
    </row>
    <row r="155" spans="1:5" ht="48.75">
      <c r="A155" s="135" t="s">
        <v>451</v>
      </c>
      <c r="B155" s="23" t="s">
        <v>141</v>
      </c>
      <c r="C155" s="199">
        <v>9171.6</v>
      </c>
      <c r="D155" s="199">
        <v>6206.8</v>
      </c>
      <c r="E155" s="87">
        <f t="shared" si="1"/>
        <v>67.6741244711937</v>
      </c>
    </row>
    <row r="156" spans="1:5" ht="39.75" customHeight="1">
      <c r="A156" s="141" t="s">
        <v>95</v>
      </c>
      <c r="B156" s="23" t="s">
        <v>141</v>
      </c>
      <c r="C156" s="199">
        <v>4986</v>
      </c>
      <c r="D156" s="199">
        <v>2620</v>
      </c>
      <c r="E156" s="87">
        <f t="shared" si="1"/>
        <v>52.54713196951464</v>
      </c>
    </row>
    <row r="157" spans="1:5" ht="48.75">
      <c r="A157" s="135" t="s">
        <v>140</v>
      </c>
      <c r="B157" s="23" t="s">
        <v>141</v>
      </c>
      <c r="C157" s="199">
        <v>18.3</v>
      </c>
      <c r="D157" s="199">
        <v>18.3</v>
      </c>
      <c r="E157" s="87">
        <f t="shared" si="1"/>
        <v>100</v>
      </c>
    </row>
    <row r="158" spans="1:5" ht="49.5" customHeight="1">
      <c r="A158" s="142" t="s">
        <v>188</v>
      </c>
      <c r="B158" s="23" t="s">
        <v>141</v>
      </c>
      <c r="C158" s="199">
        <v>751.9</v>
      </c>
      <c r="D158" s="199">
        <v>471</v>
      </c>
      <c r="E158" s="87">
        <f t="shared" si="1"/>
        <v>62.64130868466552</v>
      </c>
    </row>
    <row r="159" spans="1:5" ht="72.75">
      <c r="A159" s="142" t="s">
        <v>452</v>
      </c>
      <c r="B159" s="23" t="s">
        <v>141</v>
      </c>
      <c r="C159" s="199">
        <v>55.2</v>
      </c>
      <c r="D159" s="199">
        <v>26.9</v>
      </c>
      <c r="E159" s="87">
        <f t="shared" si="1"/>
        <v>48.73188405797101</v>
      </c>
    </row>
    <row r="160" spans="1:5" ht="72" customHeight="1">
      <c r="A160" s="142" t="s">
        <v>142</v>
      </c>
      <c r="B160" s="23" t="s">
        <v>141</v>
      </c>
      <c r="C160" s="199">
        <v>3384</v>
      </c>
      <c r="D160" s="199">
        <v>1845.7</v>
      </c>
      <c r="E160" s="87">
        <f t="shared" si="1"/>
        <v>54.54196217494089</v>
      </c>
    </row>
    <row r="161" spans="1:5" ht="36">
      <c r="A161" s="143" t="s">
        <v>453</v>
      </c>
      <c r="B161" s="23" t="s">
        <v>141</v>
      </c>
      <c r="C161" s="199">
        <v>328</v>
      </c>
      <c r="D161" s="199">
        <v>246</v>
      </c>
      <c r="E161" s="87">
        <f t="shared" si="1"/>
        <v>75</v>
      </c>
    </row>
    <row r="162" spans="1:5" ht="37.5" customHeight="1">
      <c r="A162" s="144" t="s">
        <v>190</v>
      </c>
      <c r="B162" s="23" t="s">
        <v>189</v>
      </c>
      <c r="C162" s="199">
        <v>307.7</v>
      </c>
      <c r="D162" s="199">
        <v>230.8</v>
      </c>
      <c r="E162" s="87">
        <f t="shared" si="1"/>
        <v>75.00812479688008</v>
      </c>
    </row>
    <row r="163" spans="1:5" ht="48.75">
      <c r="A163" s="142" t="s">
        <v>454</v>
      </c>
      <c r="B163" s="23" t="s">
        <v>189</v>
      </c>
      <c r="C163" s="199">
        <v>464</v>
      </c>
      <c r="D163" s="199">
        <v>348</v>
      </c>
      <c r="E163" s="87">
        <f t="shared" si="1"/>
        <v>75</v>
      </c>
    </row>
    <row r="164" spans="1:5" ht="48" customHeight="1">
      <c r="A164" s="142" t="s">
        <v>455</v>
      </c>
      <c r="B164" s="23" t="s">
        <v>141</v>
      </c>
      <c r="C164" s="199">
        <v>143.5</v>
      </c>
      <c r="D164" s="199">
        <v>143.5</v>
      </c>
      <c r="E164" s="87">
        <f t="shared" si="1"/>
        <v>100</v>
      </c>
    </row>
    <row r="165" spans="1:5" ht="37.5" customHeight="1">
      <c r="A165" s="141" t="s">
        <v>456</v>
      </c>
      <c r="B165" s="23" t="s">
        <v>191</v>
      </c>
      <c r="C165" s="199">
        <v>688.4</v>
      </c>
      <c r="D165" s="199">
        <v>573.6</v>
      </c>
      <c r="E165" s="87">
        <f t="shared" si="1"/>
        <v>83.3236490412551</v>
      </c>
    </row>
    <row r="166" spans="1:5" ht="60">
      <c r="A166" s="141" t="s">
        <v>457</v>
      </c>
      <c r="B166" s="23" t="s">
        <v>141</v>
      </c>
      <c r="C166" s="199">
        <v>26.4</v>
      </c>
      <c r="D166" s="199">
        <v>0</v>
      </c>
      <c r="E166" s="87">
        <f t="shared" si="1"/>
        <v>0</v>
      </c>
    </row>
    <row r="167" spans="1:5" ht="36">
      <c r="A167" s="204" t="s">
        <v>192</v>
      </c>
      <c r="B167" s="44" t="s">
        <v>193</v>
      </c>
      <c r="C167" s="205">
        <f>C168+C169</f>
        <v>6525.3</v>
      </c>
      <c r="D167" s="205">
        <f>D168+D169</f>
        <v>5066</v>
      </c>
      <c r="E167" s="110">
        <f t="shared" si="1"/>
        <v>77.63627725928309</v>
      </c>
    </row>
    <row r="168" spans="1:5" ht="15.75">
      <c r="A168" s="135" t="s">
        <v>194</v>
      </c>
      <c r="B168" s="23" t="s">
        <v>161</v>
      </c>
      <c r="C168" s="199">
        <v>5480</v>
      </c>
      <c r="D168" s="199">
        <v>4036.1</v>
      </c>
      <c r="E168" s="87">
        <f t="shared" si="1"/>
        <v>73.6514598540146</v>
      </c>
    </row>
    <row r="169" spans="1:5" ht="36.75">
      <c r="A169" s="135" t="s">
        <v>195</v>
      </c>
      <c r="B169" s="23" t="s">
        <v>161</v>
      </c>
      <c r="C169" s="199">
        <v>1045.3</v>
      </c>
      <c r="D169" s="199">
        <v>1029.9</v>
      </c>
      <c r="E169" s="87">
        <f t="shared" si="1"/>
        <v>98.52673873529132</v>
      </c>
    </row>
    <row r="170" spans="1:5" ht="60.75">
      <c r="A170" s="206" t="s">
        <v>196</v>
      </c>
      <c r="B170" s="44" t="s">
        <v>197</v>
      </c>
      <c r="C170" s="205">
        <f>C171</f>
        <v>693.9</v>
      </c>
      <c r="D170" s="205">
        <f>D171</f>
        <v>270</v>
      </c>
      <c r="E170" s="110">
        <f t="shared" si="1"/>
        <v>38.91050583657588</v>
      </c>
    </row>
    <row r="171" spans="1:5" ht="48">
      <c r="A171" s="207" t="s">
        <v>143</v>
      </c>
      <c r="B171" s="23" t="s">
        <v>159</v>
      </c>
      <c r="C171" s="199">
        <v>693.9</v>
      </c>
      <c r="D171" s="199">
        <v>270</v>
      </c>
      <c r="E171" s="87">
        <f t="shared" si="1"/>
        <v>38.91050583657588</v>
      </c>
    </row>
    <row r="172" spans="1:5" ht="48">
      <c r="A172" s="208" t="s">
        <v>416</v>
      </c>
      <c r="B172" s="44" t="s">
        <v>417</v>
      </c>
      <c r="C172" s="205">
        <f>C173</f>
        <v>62.2</v>
      </c>
      <c r="D172" s="205">
        <f>D173</f>
        <v>62.2</v>
      </c>
      <c r="E172" s="110">
        <f t="shared" si="1"/>
        <v>100</v>
      </c>
    </row>
    <row r="173" spans="1:5" ht="48">
      <c r="A173" s="207" t="s">
        <v>419</v>
      </c>
      <c r="B173" s="23" t="s">
        <v>418</v>
      </c>
      <c r="C173" s="199">
        <v>62.2</v>
      </c>
      <c r="D173" s="199">
        <v>62.2</v>
      </c>
      <c r="E173" s="87">
        <f t="shared" si="1"/>
        <v>100</v>
      </c>
    </row>
    <row r="174" spans="1:5" ht="24" hidden="1">
      <c r="A174" s="208" t="s">
        <v>198</v>
      </c>
      <c r="B174" s="44" t="s">
        <v>199</v>
      </c>
      <c r="C174" s="205">
        <f>C175</f>
        <v>0</v>
      </c>
      <c r="D174" s="205">
        <f>D175</f>
        <v>0</v>
      </c>
      <c r="E174" s="110" t="e">
        <f t="shared" si="1"/>
        <v>#DIV/0!</v>
      </c>
    </row>
    <row r="175" spans="1:5" ht="28.5" customHeight="1" hidden="1">
      <c r="A175" s="207" t="s">
        <v>200</v>
      </c>
      <c r="B175" s="23" t="s">
        <v>201</v>
      </c>
      <c r="C175" s="199"/>
      <c r="D175" s="199">
        <v>0</v>
      </c>
      <c r="E175" s="87" t="e">
        <f t="shared" si="1"/>
        <v>#DIV/0!</v>
      </c>
    </row>
    <row r="176" spans="1:5" ht="24">
      <c r="A176" s="208" t="s">
        <v>202</v>
      </c>
      <c r="B176" s="44" t="s">
        <v>203</v>
      </c>
      <c r="C176" s="205">
        <f>C177</f>
        <v>925.8</v>
      </c>
      <c r="D176" s="205">
        <f>D177</f>
        <v>674.2</v>
      </c>
      <c r="E176" s="110">
        <f t="shared" si="1"/>
        <v>72.82350399654354</v>
      </c>
    </row>
    <row r="177" spans="1:5" ht="36.75">
      <c r="A177" s="135" t="s">
        <v>204</v>
      </c>
      <c r="B177" s="19" t="s">
        <v>206</v>
      </c>
      <c r="C177" s="199">
        <v>925.8</v>
      </c>
      <c r="D177" s="199">
        <v>674.2</v>
      </c>
      <c r="E177" s="87">
        <f t="shared" si="1"/>
        <v>72.82350399654354</v>
      </c>
    </row>
    <row r="178" spans="1:5" ht="21" customHeight="1">
      <c r="A178" s="136" t="s">
        <v>0</v>
      </c>
      <c r="B178" s="20" t="s">
        <v>157</v>
      </c>
      <c r="C178" s="110">
        <f>C179+C181+C187+C183+C185</f>
        <v>33913.1</v>
      </c>
      <c r="D178" s="110">
        <f>D179+D181+D187+D183+D185</f>
        <v>20871.5</v>
      </c>
      <c r="E178" s="110">
        <f t="shared" si="1"/>
        <v>61.54406409322652</v>
      </c>
    </row>
    <row r="179" spans="1:5" ht="49.5" customHeight="1">
      <c r="A179" s="136" t="s">
        <v>1</v>
      </c>
      <c r="B179" s="20" t="s">
        <v>147</v>
      </c>
      <c r="C179" s="110">
        <f>C180</f>
        <v>20209.7</v>
      </c>
      <c r="D179" s="110">
        <f>D180</f>
        <v>9498.9</v>
      </c>
      <c r="E179" s="110">
        <f t="shared" si="1"/>
        <v>47.00168730856964</v>
      </c>
    </row>
    <row r="180" spans="1:5" ht="48.75">
      <c r="A180" s="135" t="s">
        <v>205</v>
      </c>
      <c r="B180" s="19" t="s">
        <v>163</v>
      </c>
      <c r="C180" s="199">
        <v>20209.7</v>
      </c>
      <c r="D180" s="199">
        <v>9498.9</v>
      </c>
      <c r="E180" s="87">
        <f t="shared" si="1"/>
        <v>47.00168730856964</v>
      </c>
    </row>
    <row r="181" spans="1:5" ht="48">
      <c r="A181" s="209" t="s">
        <v>354</v>
      </c>
      <c r="B181" s="20" t="s">
        <v>355</v>
      </c>
      <c r="C181" s="210">
        <f>C182</f>
        <v>12251.3</v>
      </c>
      <c r="D181" s="211">
        <f>D182</f>
        <v>10014.9</v>
      </c>
      <c r="E181" s="110">
        <f t="shared" si="1"/>
        <v>81.7456106698881</v>
      </c>
    </row>
    <row r="182" spans="1:5" ht="48">
      <c r="A182" s="137" t="s">
        <v>356</v>
      </c>
      <c r="B182" s="19" t="s">
        <v>357</v>
      </c>
      <c r="C182" s="212">
        <v>12251.3</v>
      </c>
      <c r="D182" s="213">
        <v>10014.9</v>
      </c>
      <c r="E182" s="87">
        <f t="shared" si="1"/>
        <v>81.7456106698881</v>
      </c>
    </row>
    <row r="183" spans="1:5" ht="48" hidden="1">
      <c r="A183" s="185" t="s">
        <v>398</v>
      </c>
      <c r="B183" s="20" t="s">
        <v>400</v>
      </c>
      <c r="C183" s="210">
        <f>C184</f>
        <v>0</v>
      </c>
      <c r="D183" s="210">
        <f>D184</f>
        <v>0</v>
      </c>
      <c r="E183" s="110" t="e">
        <f t="shared" si="1"/>
        <v>#DIV/0!</v>
      </c>
    </row>
    <row r="184" spans="1:5" ht="36" hidden="1">
      <c r="A184" s="137" t="s">
        <v>399</v>
      </c>
      <c r="B184" s="214" t="s">
        <v>401</v>
      </c>
      <c r="C184" s="212">
        <v>0</v>
      </c>
      <c r="D184" s="213">
        <v>0</v>
      </c>
      <c r="E184" s="87" t="e">
        <f t="shared" si="1"/>
        <v>#DIV/0!</v>
      </c>
    </row>
    <row r="185" spans="1:5" ht="36" hidden="1">
      <c r="A185" s="185" t="s">
        <v>402</v>
      </c>
      <c r="B185" s="20" t="s">
        <v>404</v>
      </c>
      <c r="C185" s="211">
        <f>C186</f>
        <v>0</v>
      </c>
      <c r="D185" s="211">
        <f>D186</f>
        <v>0</v>
      </c>
      <c r="E185" s="110" t="e">
        <f t="shared" si="1"/>
        <v>#DIV/0!</v>
      </c>
    </row>
    <row r="186" spans="1:5" ht="36" hidden="1">
      <c r="A186" s="137" t="s">
        <v>403</v>
      </c>
      <c r="B186" s="19" t="s">
        <v>405</v>
      </c>
      <c r="C186" s="215">
        <v>0</v>
      </c>
      <c r="D186" s="213">
        <v>0</v>
      </c>
      <c r="E186" s="87" t="e">
        <f t="shared" si="1"/>
        <v>#DIV/0!</v>
      </c>
    </row>
    <row r="187" spans="1:5" ht="24">
      <c r="A187" s="216" t="s">
        <v>320</v>
      </c>
      <c r="B187" s="20" t="s">
        <v>358</v>
      </c>
      <c r="C187" s="211">
        <f>C188+C190+C189</f>
        <v>1452.1</v>
      </c>
      <c r="D187" s="211">
        <f>D188+D190+D189</f>
        <v>1357.7</v>
      </c>
      <c r="E187" s="110">
        <f t="shared" si="1"/>
        <v>93.499070311962</v>
      </c>
    </row>
    <row r="188" spans="1:5" ht="57.75" customHeight="1">
      <c r="A188" s="137" t="s">
        <v>420</v>
      </c>
      <c r="B188" s="19" t="s">
        <v>359</v>
      </c>
      <c r="C188" s="212">
        <v>182.1</v>
      </c>
      <c r="D188" s="213">
        <v>105.7</v>
      </c>
      <c r="E188" s="87">
        <f t="shared" si="1"/>
        <v>58.045030203185064</v>
      </c>
    </row>
    <row r="189" spans="1:5" ht="57.75" customHeight="1">
      <c r="A189" s="137" t="s">
        <v>469</v>
      </c>
      <c r="B189" s="19" t="s">
        <v>359</v>
      </c>
      <c r="C189" s="231">
        <v>252</v>
      </c>
      <c r="D189" s="222">
        <v>252</v>
      </c>
      <c r="E189" s="87">
        <f t="shared" si="1"/>
        <v>100</v>
      </c>
    </row>
    <row r="190" spans="1:5" ht="33.75" customHeight="1">
      <c r="A190" s="137" t="s">
        <v>463</v>
      </c>
      <c r="B190" s="19" t="s">
        <v>359</v>
      </c>
      <c r="C190" s="221">
        <v>1018</v>
      </c>
      <c r="D190" s="222">
        <v>1000</v>
      </c>
      <c r="E190" s="87">
        <f t="shared" si="1"/>
        <v>98.23182711198429</v>
      </c>
    </row>
    <row r="191" spans="1:5" ht="33.75" customHeight="1">
      <c r="A191" s="185" t="s">
        <v>472</v>
      </c>
      <c r="B191" s="20" t="s">
        <v>470</v>
      </c>
      <c r="C191" s="232">
        <f>C192</f>
        <v>0</v>
      </c>
      <c r="D191" s="232">
        <f>D192</f>
        <v>41.3</v>
      </c>
      <c r="E191" s="110">
        <v>0</v>
      </c>
    </row>
    <row r="192" spans="1:5" ht="25.5" customHeight="1">
      <c r="A192" s="137" t="s">
        <v>473</v>
      </c>
      <c r="B192" s="19" t="s">
        <v>471</v>
      </c>
      <c r="C192" s="221">
        <v>0</v>
      </c>
      <c r="D192" s="222">
        <v>41.3</v>
      </c>
      <c r="E192" s="87">
        <v>0</v>
      </c>
    </row>
    <row r="193" spans="1:5" ht="39">
      <c r="A193" s="11" t="s">
        <v>423</v>
      </c>
      <c r="B193" s="193" t="s">
        <v>425</v>
      </c>
      <c r="C193" s="217">
        <f>C194</f>
        <v>0</v>
      </c>
      <c r="D193" s="217">
        <f>D194</f>
        <v>-33</v>
      </c>
      <c r="E193" s="110">
        <v>0</v>
      </c>
    </row>
    <row r="194" spans="1:5" ht="40.5" customHeight="1">
      <c r="A194" s="14" t="s">
        <v>424</v>
      </c>
      <c r="B194" s="19" t="s">
        <v>426</v>
      </c>
      <c r="C194" s="199">
        <v>0</v>
      </c>
      <c r="D194" s="199">
        <v>-33</v>
      </c>
      <c r="E194" s="87">
        <v>0</v>
      </c>
    </row>
    <row r="195" spans="1:5" ht="22.5" customHeight="1">
      <c r="A195" s="218" t="s">
        <v>3</v>
      </c>
      <c r="B195" s="219"/>
      <c r="C195" s="110">
        <f>C12+C119</f>
        <v>447069.79999999993</v>
      </c>
      <c r="D195" s="110">
        <f>D12+D119</f>
        <v>296688.10000000003</v>
      </c>
      <c r="E195" s="110">
        <f t="shared" si="1"/>
        <v>66.362814039329</v>
      </c>
    </row>
    <row r="196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="70" zoomScaleSheetLayoutView="70" zoomScalePageLayoutView="0" workbookViewId="0" topLeftCell="A48">
      <selection activeCell="E60" sqref="E60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33" t="s">
        <v>109</v>
      </c>
      <c r="B1" s="233"/>
      <c r="C1" s="233"/>
      <c r="D1" s="233"/>
      <c r="E1" s="233"/>
    </row>
    <row r="2" spans="1:5" ht="16.5">
      <c r="A2" s="233" t="s">
        <v>476</v>
      </c>
      <c r="B2" s="233"/>
      <c r="C2" s="233"/>
      <c r="D2" s="233"/>
      <c r="E2" s="233"/>
    </row>
    <row r="3" spans="1:5" ht="15" customHeight="1">
      <c r="A3" s="241" t="s">
        <v>23</v>
      </c>
      <c r="B3" s="241"/>
      <c r="C3" s="241"/>
      <c r="D3" s="241"/>
      <c r="E3" s="241"/>
    </row>
    <row r="4" spans="1:5" ht="49.5" customHeight="1">
      <c r="A4" s="6" t="s">
        <v>4</v>
      </c>
      <c r="B4" s="5" t="s">
        <v>5</v>
      </c>
      <c r="C4" s="12" t="s">
        <v>430</v>
      </c>
      <c r="D4" s="12" t="s">
        <v>475</v>
      </c>
      <c r="E4" s="12" t="s">
        <v>114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3" t="s">
        <v>67</v>
      </c>
      <c r="B6" s="20" t="s">
        <v>6</v>
      </c>
      <c r="C6" s="128">
        <f>C7+C34</f>
        <v>105640.5</v>
      </c>
      <c r="D6" s="128">
        <f>D7+D34</f>
        <v>63460.3</v>
      </c>
      <c r="E6" s="129">
        <f>D6/C6*100</f>
        <v>60.07194210553718</v>
      </c>
    </row>
    <row r="7" spans="1:5" ht="18.75">
      <c r="A7" s="113" t="s">
        <v>66</v>
      </c>
      <c r="B7" s="20"/>
      <c r="C7" s="128">
        <f>C8+C20+C22+C30+C15+C32</f>
        <v>105145</v>
      </c>
      <c r="D7" s="128">
        <f>D8+D20+D22+D30+D15+D32</f>
        <v>63220.5</v>
      </c>
      <c r="E7" s="129">
        <f aca="true" t="shared" si="0" ref="E7:E87">D7/C7*100</f>
        <v>60.126967521042374</v>
      </c>
    </row>
    <row r="8" spans="1:5" ht="18.75">
      <c r="A8" s="113" t="s">
        <v>7</v>
      </c>
      <c r="B8" s="20" t="s">
        <v>8</v>
      </c>
      <c r="C8" s="128">
        <f>C9</f>
        <v>40423.1</v>
      </c>
      <c r="D8" s="128">
        <f>D9</f>
        <v>24323.599999999995</v>
      </c>
      <c r="E8" s="129">
        <f t="shared" si="0"/>
        <v>60.172525115589835</v>
      </c>
    </row>
    <row r="9" spans="1:5" ht="18.75">
      <c r="A9" s="113" t="s">
        <v>9</v>
      </c>
      <c r="B9" s="20" t="s">
        <v>10</v>
      </c>
      <c r="C9" s="128">
        <f>C10+C11+C12+C13+C14</f>
        <v>40423.1</v>
      </c>
      <c r="D9" s="128">
        <f>D10+D11+D12+D13+D14</f>
        <v>24323.599999999995</v>
      </c>
      <c r="E9" s="129">
        <f t="shared" si="0"/>
        <v>60.172525115589835</v>
      </c>
    </row>
    <row r="10" spans="1:5" ht="60.75">
      <c r="A10" s="114" t="s">
        <v>35</v>
      </c>
      <c r="B10" s="19" t="s">
        <v>61</v>
      </c>
      <c r="C10" s="130">
        <v>33489.6</v>
      </c>
      <c r="D10" s="130">
        <v>17594.3</v>
      </c>
      <c r="E10" s="131">
        <f t="shared" si="0"/>
        <v>52.53660837991496</v>
      </c>
    </row>
    <row r="11" spans="1:5" ht="90.75">
      <c r="A11" s="114" t="s">
        <v>32</v>
      </c>
      <c r="B11" s="19" t="s">
        <v>62</v>
      </c>
      <c r="C11" s="130">
        <v>141</v>
      </c>
      <c r="D11" s="130">
        <v>131.1</v>
      </c>
      <c r="E11" s="131">
        <f t="shared" si="0"/>
        <v>92.97872340425532</v>
      </c>
    </row>
    <row r="12" spans="1:5" ht="45.75">
      <c r="A12" s="114" t="s">
        <v>33</v>
      </c>
      <c r="B12" s="19" t="s">
        <v>64</v>
      </c>
      <c r="C12" s="130">
        <v>204.3</v>
      </c>
      <c r="D12" s="130">
        <v>154.6</v>
      </c>
      <c r="E12" s="131">
        <f t="shared" si="0"/>
        <v>75.67302985805188</v>
      </c>
    </row>
    <row r="13" spans="1:5" ht="75.75">
      <c r="A13" s="114" t="s">
        <v>34</v>
      </c>
      <c r="B13" s="19" t="s">
        <v>63</v>
      </c>
      <c r="C13" s="130">
        <v>697.1</v>
      </c>
      <c r="D13" s="130">
        <v>613.3</v>
      </c>
      <c r="E13" s="131">
        <f t="shared" si="0"/>
        <v>87.97876918663032</v>
      </c>
    </row>
    <row r="14" spans="1:5" ht="120.75">
      <c r="A14" s="114" t="s">
        <v>431</v>
      </c>
      <c r="B14" s="19" t="s">
        <v>432</v>
      </c>
      <c r="C14" s="130">
        <v>5891.1</v>
      </c>
      <c r="D14" s="130">
        <v>5830.3</v>
      </c>
      <c r="E14" s="131">
        <f t="shared" si="0"/>
        <v>98.96793468112915</v>
      </c>
    </row>
    <row r="15" spans="1:5" ht="30">
      <c r="A15" s="113" t="s">
        <v>166</v>
      </c>
      <c r="B15" s="20" t="s">
        <v>96</v>
      </c>
      <c r="C15" s="128">
        <f>SUM(C16:C19)</f>
        <v>35362.700000000004</v>
      </c>
      <c r="D15" s="128">
        <f>SUM(D16:D19)</f>
        <v>26283.700000000004</v>
      </c>
      <c r="E15" s="129">
        <f t="shared" si="0"/>
        <v>74.32605541997643</v>
      </c>
    </row>
    <row r="16" spans="1:5" ht="90.75">
      <c r="A16" s="114" t="s">
        <v>167</v>
      </c>
      <c r="B16" s="42" t="s">
        <v>131</v>
      </c>
      <c r="C16" s="134">
        <v>15986.7</v>
      </c>
      <c r="D16" s="130">
        <v>12851.4</v>
      </c>
      <c r="E16" s="131">
        <f t="shared" si="0"/>
        <v>80.38807258533656</v>
      </c>
    </row>
    <row r="17" spans="1:5" ht="105.75">
      <c r="A17" s="114" t="s">
        <v>136</v>
      </c>
      <c r="B17" s="42" t="s">
        <v>132</v>
      </c>
      <c r="C17" s="134">
        <v>93.1</v>
      </c>
      <c r="D17" s="130">
        <v>72.7</v>
      </c>
      <c r="E17" s="131">
        <f t="shared" si="0"/>
        <v>78.08807733619764</v>
      </c>
    </row>
    <row r="18" spans="1:5" ht="90.75">
      <c r="A18" s="115" t="s">
        <v>137</v>
      </c>
      <c r="B18" s="42" t="s">
        <v>133</v>
      </c>
      <c r="C18" s="134">
        <v>21290</v>
      </c>
      <c r="D18" s="130">
        <v>14794.2</v>
      </c>
      <c r="E18" s="131">
        <f t="shared" si="0"/>
        <v>69.48896195396901</v>
      </c>
    </row>
    <row r="19" spans="1:5" ht="90.75">
      <c r="A19" s="116" t="s">
        <v>138</v>
      </c>
      <c r="B19" s="42" t="s">
        <v>134</v>
      </c>
      <c r="C19" s="134">
        <v>-2007.1</v>
      </c>
      <c r="D19" s="130">
        <v>-1434.6</v>
      </c>
      <c r="E19" s="131">
        <f t="shared" si="0"/>
        <v>71.47625927955758</v>
      </c>
    </row>
    <row r="20" spans="1:5" ht="18.75">
      <c r="A20" s="113" t="s">
        <v>11</v>
      </c>
      <c r="B20" s="20" t="s">
        <v>12</v>
      </c>
      <c r="C20" s="128">
        <f>C21</f>
        <v>5939.1</v>
      </c>
      <c r="D20" s="128">
        <f>D21</f>
        <v>5025.2</v>
      </c>
      <c r="E20" s="129">
        <f t="shared" si="0"/>
        <v>84.61214662154197</v>
      </c>
    </row>
    <row r="21" spans="1:5" ht="18.75">
      <c r="A21" s="114" t="s">
        <v>13</v>
      </c>
      <c r="B21" s="19" t="s">
        <v>2</v>
      </c>
      <c r="C21" s="134">
        <v>5939.1</v>
      </c>
      <c r="D21" s="223">
        <v>5025.2</v>
      </c>
      <c r="E21" s="131">
        <f t="shared" si="0"/>
        <v>84.61214662154197</v>
      </c>
    </row>
    <row r="22" spans="1:5" ht="18.75">
      <c r="A22" s="113" t="s">
        <v>14</v>
      </c>
      <c r="B22" s="20" t="s">
        <v>27</v>
      </c>
      <c r="C22" s="128">
        <f>C23+C25</f>
        <v>23411</v>
      </c>
      <c r="D22" s="128">
        <f>D23+D25</f>
        <v>7588</v>
      </c>
      <c r="E22" s="129">
        <f t="shared" si="0"/>
        <v>32.41211396352142</v>
      </c>
    </row>
    <row r="23" spans="1:5" ht="18.75">
      <c r="A23" s="113" t="s">
        <v>28</v>
      </c>
      <c r="B23" s="20" t="s">
        <v>29</v>
      </c>
      <c r="C23" s="128">
        <f>C24</f>
        <v>1183</v>
      </c>
      <c r="D23" s="128">
        <f>D24</f>
        <v>317.1</v>
      </c>
      <c r="E23" s="129">
        <f t="shared" si="0"/>
        <v>26.804733727810653</v>
      </c>
    </row>
    <row r="24" spans="1:5" ht="32.25" customHeight="1">
      <c r="A24" s="114" t="s">
        <v>128</v>
      </c>
      <c r="B24" s="19" t="s">
        <v>65</v>
      </c>
      <c r="C24" s="130">
        <v>1183</v>
      </c>
      <c r="D24" s="130">
        <v>317.1</v>
      </c>
      <c r="E24" s="131">
        <f t="shared" si="0"/>
        <v>26.804733727810653</v>
      </c>
    </row>
    <row r="25" spans="1:5" ht="18.75">
      <c r="A25" s="113" t="s">
        <v>30</v>
      </c>
      <c r="B25" s="20" t="s">
        <v>31</v>
      </c>
      <c r="C25" s="128">
        <f>C26+C28</f>
        <v>22228</v>
      </c>
      <c r="D25" s="128">
        <f>D26+D28</f>
        <v>7270.9</v>
      </c>
      <c r="E25" s="129">
        <f t="shared" si="0"/>
        <v>32.71054525823286</v>
      </c>
    </row>
    <row r="26" spans="1:5" ht="18.75">
      <c r="A26" s="117" t="s">
        <v>101</v>
      </c>
      <c r="B26" s="19" t="s">
        <v>100</v>
      </c>
      <c r="C26" s="130">
        <f>C27</f>
        <v>6018.5</v>
      </c>
      <c r="D26" s="130">
        <f>D27</f>
        <v>5009.8</v>
      </c>
      <c r="E26" s="131">
        <f t="shared" si="0"/>
        <v>83.24000996926144</v>
      </c>
    </row>
    <row r="27" spans="1:5" ht="30.75">
      <c r="A27" s="114" t="s">
        <v>129</v>
      </c>
      <c r="B27" s="19" t="s">
        <v>102</v>
      </c>
      <c r="C27" s="130">
        <v>6018.5</v>
      </c>
      <c r="D27" s="130">
        <v>5009.8</v>
      </c>
      <c r="E27" s="131">
        <f t="shared" si="0"/>
        <v>83.24000996926144</v>
      </c>
    </row>
    <row r="28" spans="1:5" ht="18.75">
      <c r="A28" s="117" t="s">
        <v>104</v>
      </c>
      <c r="B28" s="19" t="s">
        <v>103</v>
      </c>
      <c r="C28" s="130">
        <v>16209.5</v>
      </c>
      <c r="D28" s="130">
        <f>D29</f>
        <v>2261.1</v>
      </c>
      <c r="E28" s="131">
        <f t="shared" si="0"/>
        <v>13.949227304975476</v>
      </c>
    </row>
    <row r="29" spans="1:5" ht="30.75">
      <c r="A29" s="114" t="s">
        <v>106</v>
      </c>
      <c r="B29" s="19" t="s">
        <v>105</v>
      </c>
      <c r="C29" s="130">
        <v>16652</v>
      </c>
      <c r="D29" s="223">
        <v>2261.1</v>
      </c>
      <c r="E29" s="131">
        <f t="shared" si="0"/>
        <v>13.57854912322844</v>
      </c>
    </row>
    <row r="30" spans="1:5" ht="30">
      <c r="A30" s="118" t="s">
        <v>53</v>
      </c>
      <c r="B30" s="43" t="s">
        <v>52</v>
      </c>
      <c r="C30" s="128">
        <f>C31</f>
        <v>10</v>
      </c>
      <c r="D30" s="128">
        <f>D31</f>
        <v>0.9</v>
      </c>
      <c r="E30" s="129">
        <f t="shared" si="0"/>
        <v>9</v>
      </c>
    </row>
    <row r="31" spans="1:5" ht="63.75" customHeight="1">
      <c r="A31" s="114" t="s">
        <v>87</v>
      </c>
      <c r="B31" s="24" t="s">
        <v>54</v>
      </c>
      <c r="C31" s="130">
        <v>10</v>
      </c>
      <c r="D31" s="130">
        <v>0.9</v>
      </c>
      <c r="E31" s="131">
        <f t="shared" si="0"/>
        <v>9</v>
      </c>
    </row>
    <row r="32" spans="1:5" ht="44.25">
      <c r="A32" s="224" t="s">
        <v>467</v>
      </c>
      <c r="B32" s="226" t="s">
        <v>465</v>
      </c>
      <c r="C32" s="128">
        <f>C33</f>
        <v>-0.9</v>
      </c>
      <c r="D32" s="128">
        <f>D33</f>
        <v>-0.9</v>
      </c>
      <c r="E32" s="129">
        <f t="shared" si="0"/>
        <v>100</v>
      </c>
    </row>
    <row r="33" spans="1:5" ht="30.75">
      <c r="A33" s="225" t="s">
        <v>468</v>
      </c>
      <c r="B33" s="227" t="s">
        <v>466</v>
      </c>
      <c r="C33" s="130">
        <v>-0.9</v>
      </c>
      <c r="D33" s="130">
        <v>-0.9</v>
      </c>
      <c r="E33" s="131">
        <f t="shared" si="0"/>
        <v>100</v>
      </c>
    </row>
    <row r="34" spans="1:5" ht="18.75">
      <c r="A34" s="113" t="s">
        <v>68</v>
      </c>
      <c r="B34" s="19"/>
      <c r="C34" s="128">
        <f>C35+C41+C44+C46+C57</f>
        <v>495.5</v>
      </c>
      <c r="D34" s="128">
        <f>D35+D41+D44+D46+D57</f>
        <v>239.8</v>
      </c>
      <c r="E34" s="129">
        <f t="shared" si="0"/>
        <v>48.39556004036327</v>
      </c>
    </row>
    <row r="35" spans="1:5" ht="30">
      <c r="A35" s="113" t="s">
        <v>15</v>
      </c>
      <c r="B35" s="20" t="s">
        <v>16</v>
      </c>
      <c r="C35" s="128">
        <f>C36</f>
        <v>372.4</v>
      </c>
      <c r="D35" s="128">
        <f>D36</f>
        <v>170</v>
      </c>
      <c r="E35" s="129">
        <f t="shared" si="0"/>
        <v>45.64983888292159</v>
      </c>
    </row>
    <row r="36" spans="1:5" ht="69.75" customHeight="1">
      <c r="A36" s="113" t="s">
        <v>207</v>
      </c>
      <c r="B36" s="20" t="s">
        <v>17</v>
      </c>
      <c r="C36" s="128">
        <f>C37+C39</f>
        <v>372.4</v>
      </c>
      <c r="D36" s="128">
        <f>D37+D39</f>
        <v>170</v>
      </c>
      <c r="E36" s="129">
        <f t="shared" si="0"/>
        <v>45.64983888292159</v>
      </c>
    </row>
    <row r="37" spans="1:5" ht="60.75">
      <c r="A37" s="114" t="s">
        <v>208</v>
      </c>
      <c r="B37" s="19" t="s">
        <v>209</v>
      </c>
      <c r="C37" s="130">
        <f>C38</f>
        <v>6.4</v>
      </c>
      <c r="D37" s="130">
        <f>D38</f>
        <v>6.4</v>
      </c>
      <c r="E37" s="131">
        <f t="shared" si="0"/>
        <v>100</v>
      </c>
    </row>
    <row r="38" spans="1:5" ht="60.75">
      <c r="A38" s="114" t="s">
        <v>208</v>
      </c>
      <c r="B38" s="19" t="s">
        <v>116</v>
      </c>
      <c r="C38" s="130">
        <v>6.4</v>
      </c>
      <c r="D38" s="130">
        <v>6.4</v>
      </c>
      <c r="E38" s="131">
        <f t="shared" si="0"/>
        <v>100</v>
      </c>
    </row>
    <row r="39" spans="1:5" ht="60.75">
      <c r="A39" s="114" t="s">
        <v>210</v>
      </c>
      <c r="B39" s="19" t="s">
        <v>19</v>
      </c>
      <c r="C39" s="130">
        <f>C40</f>
        <v>366</v>
      </c>
      <c r="D39" s="130">
        <f>D40</f>
        <v>163.6</v>
      </c>
      <c r="E39" s="131">
        <f t="shared" si="0"/>
        <v>44.69945355191257</v>
      </c>
    </row>
    <row r="40" spans="1:5" ht="55.5" customHeight="1">
      <c r="A40" s="114" t="s">
        <v>210</v>
      </c>
      <c r="B40" s="19" t="s">
        <v>20</v>
      </c>
      <c r="C40" s="130">
        <v>366</v>
      </c>
      <c r="D40" s="130">
        <v>163.6</v>
      </c>
      <c r="E40" s="131">
        <f t="shared" si="0"/>
        <v>44.69945355191257</v>
      </c>
    </row>
    <row r="41" spans="1:5" ht="30">
      <c r="A41" s="113" t="s">
        <v>36</v>
      </c>
      <c r="B41" s="44" t="s">
        <v>24</v>
      </c>
      <c r="C41" s="128">
        <f>C42+C43</f>
        <v>53.1</v>
      </c>
      <c r="D41" s="128">
        <f>D42+D43</f>
        <v>42</v>
      </c>
      <c r="E41" s="129">
        <f t="shared" si="0"/>
        <v>79.09604519774011</v>
      </c>
    </row>
    <row r="42" spans="1:5" ht="30.75" hidden="1">
      <c r="A42" s="114" t="s">
        <v>211</v>
      </c>
      <c r="B42" s="19" t="s">
        <v>84</v>
      </c>
      <c r="C42" s="130">
        <f>'[1]Ларин'!C43+'[1]Буз'!C44</f>
        <v>0</v>
      </c>
      <c r="D42" s="130">
        <f>'[1]Ларин'!D43+'[1]Буз'!D44</f>
        <v>0</v>
      </c>
      <c r="E42" s="131">
        <v>0</v>
      </c>
    </row>
    <row r="43" spans="1:5" ht="18.75">
      <c r="A43" s="114" t="s">
        <v>130</v>
      </c>
      <c r="B43" s="19" t="s">
        <v>85</v>
      </c>
      <c r="C43" s="130">
        <v>53.1</v>
      </c>
      <c r="D43" s="130">
        <v>42</v>
      </c>
      <c r="E43" s="131">
        <f t="shared" si="0"/>
        <v>79.09604519774011</v>
      </c>
    </row>
    <row r="44" spans="1:5" ht="30">
      <c r="A44" s="113" t="s">
        <v>75</v>
      </c>
      <c r="B44" s="20" t="s">
        <v>49</v>
      </c>
      <c r="C44" s="128">
        <f>C45</f>
        <v>50</v>
      </c>
      <c r="D44" s="128">
        <f>D45</f>
        <v>0</v>
      </c>
      <c r="E44" s="131">
        <v>0</v>
      </c>
    </row>
    <row r="45" spans="1:5" ht="72" customHeight="1">
      <c r="A45" s="114" t="s">
        <v>94</v>
      </c>
      <c r="B45" s="24" t="s">
        <v>55</v>
      </c>
      <c r="C45" s="130">
        <v>50</v>
      </c>
      <c r="D45" s="130">
        <v>0</v>
      </c>
      <c r="E45" s="131">
        <v>0</v>
      </c>
    </row>
    <row r="46" spans="1:5" ht="18.75">
      <c r="A46" s="113" t="s">
        <v>212</v>
      </c>
      <c r="B46" s="20" t="s">
        <v>22</v>
      </c>
      <c r="C46" s="128">
        <f>C47+C49+C52</f>
        <v>20</v>
      </c>
      <c r="D46" s="128">
        <f>D47+D49+D52</f>
        <v>27.5</v>
      </c>
      <c r="E46" s="129">
        <f t="shared" si="0"/>
        <v>137.5</v>
      </c>
    </row>
    <row r="47" spans="1:5" ht="30.75">
      <c r="A47" s="119" t="s">
        <v>389</v>
      </c>
      <c r="B47" s="20" t="s">
        <v>390</v>
      </c>
      <c r="C47" s="128">
        <f>C48</f>
        <v>20</v>
      </c>
      <c r="D47" s="128">
        <f>D48</f>
        <v>20</v>
      </c>
      <c r="E47" s="129">
        <f t="shared" si="0"/>
        <v>100</v>
      </c>
    </row>
    <row r="48" spans="1:5" ht="45.75">
      <c r="A48" s="120" t="s">
        <v>388</v>
      </c>
      <c r="B48" s="19" t="s">
        <v>391</v>
      </c>
      <c r="C48" s="130">
        <v>20</v>
      </c>
      <c r="D48" s="130">
        <v>20</v>
      </c>
      <c r="E48" s="131">
        <f t="shared" si="0"/>
        <v>100</v>
      </c>
    </row>
    <row r="49" spans="1:5" ht="85.5" customHeight="1">
      <c r="A49" s="121" t="s">
        <v>244</v>
      </c>
      <c r="B49" s="66" t="s">
        <v>245</v>
      </c>
      <c r="C49" s="128">
        <f>C50</f>
        <v>0</v>
      </c>
      <c r="D49" s="128">
        <f>D50</f>
        <v>7.5</v>
      </c>
      <c r="E49" s="129">
        <v>0</v>
      </c>
    </row>
    <row r="50" spans="1:5" ht="45.75">
      <c r="A50" s="114" t="s">
        <v>299</v>
      </c>
      <c r="B50" s="19" t="s">
        <v>300</v>
      </c>
      <c r="C50" s="130">
        <f>C51</f>
        <v>0</v>
      </c>
      <c r="D50" s="130">
        <f>D51</f>
        <v>7.5</v>
      </c>
      <c r="E50" s="131">
        <v>0</v>
      </c>
    </row>
    <row r="51" spans="1:5" ht="60.75">
      <c r="A51" s="114" t="s">
        <v>301</v>
      </c>
      <c r="B51" s="19" t="s">
        <v>302</v>
      </c>
      <c r="C51" s="130">
        <v>0</v>
      </c>
      <c r="D51" s="130">
        <v>7.5</v>
      </c>
      <c r="E51" s="131">
        <v>0</v>
      </c>
    </row>
    <row r="52" spans="1:5" ht="18.75" hidden="1">
      <c r="A52" s="122" t="s">
        <v>392</v>
      </c>
      <c r="B52" s="49" t="s">
        <v>248</v>
      </c>
      <c r="C52" s="128">
        <f>C53+C55</f>
        <v>0</v>
      </c>
      <c r="D52" s="128">
        <f>D53+D55</f>
        <v>0</v>
      </c>
      <c r="E52" s="129" t="e">
        <f>D52/C52*100</f>
        <v>#DIV/0!</v>
      </c>
    </row>
    <row r="53" spans="1:5" ht="71.25" customHeight="1" hidden="1">
      <c r="A53" s="113" t="s">
        <v>372</v>
      </c>
      <c r="B53" s="20" t="s">
        <v>370</v>
      </c>
      <c r="C53" s="128">
        <f>C54</f>
        <v>0</v>
      </c>
      <c r="D53" s="128">
        <f>D54</f>
        <v>0</v>
      </c>
      <c r="E53" s="129" t="e">
        <f t="shared" si="0"/>
        <v>#DIV/0!</v>
      </c>
    </row>
    <row r="54" spans="1:5" ht="45.75" hidden="1">
      <c r="A54" s="114" t="s">
        <v>373</v>
      </c>
      <c r="B54" s="19" t="s">
        <v>371</v>
      </c>
      <c r="C54" s="130">
        <v>0</v>
      </c>
      <c r="D54" s="130">
        <v>0</v>
      </c>
      <c r="E54" s="131" t="e">
        <f t="shared" si="0"/>
        <v>#DIV/0!</v>
      </c>
    </row>
    <row r="55" spans="1:5" ht="57" customHeight="1" hidden="1">
      <c r="A55" s="122" t="s">
        <v>249</v>
      </c>
      <c r="B55" s="49" t="s">
        <v>250</v>
      </c>
      <c r="C55" s="128">
        <f>C56</f>
        <v>0</v>
      </c>
      <c r="D55" s="128">
        <f>D56</f>
        <v>0</v>
      </c>
      <c r="E55" s="129" t="e">
        <f t="shared" si="0"/>
        <v>#DIV/0!</v>
      </c>
    </row>
    <row r="56" spans="1:5" ht="60.75" hidden="1">
      <c r="A56" s="123" t="s">
        <v>296</v>
      </c>
      <c r="B56" s="65" t="s">
        <v>251</v>
      </c>
      <c r="C56" s="130">
        <v>0</v>
      </c>
      <c r="D56" s="130">
        <v>0</v>
      </c>
      <c r="E56" s="131" t="e">
        <f t="shared" si="0"/>
        <v>#DIV/0!</v>
      </c>
    </row>
    <row r="57" spans="1:5" ht="18.75">
      <c r="A57" s="113" t="s">
        <v>303</v>
      </c>
      <c r="B57" s="44" t="s">
        <v>304</v>
      </c>
      <c r="C57" s="128">
        <f>C58</f>
        <v>0</v>
      </c>
      <c r="D57" s="128">
        <f>D58</f>
        <v>0.3</v>
      </c>
      <c r="E57" s="129">
        <v>0</v>
      </c>
    </row>
    <row r="58" spans="1:5" ht="18.75">
      <c r="A58" s="114" t="s">
        <v>305</v>
      </c>
      <c r="B58" s="23" t="s">
        <v>307</v>
      </c>
      <c r="C58" s="130">
        <f>C59</f>
        <v>0</v>
      </c>
      <c r="D58" s="130">
        <f>D59</f>
        <v>0.3</v>
      </c>
      <c r="E58" s="131">
        <v>0</v>
      </c>
    </row>
    <row r="59" spans="1:5" ht="30.75">
      <c r="A59" s="114" t="s">
        <v>306</v>
      </c>
      <c r="B59" s="23" t="s">
        <v>308</v>
      </c>
      <c r="C59" s="130">
        <v>0</v>
      </c>
      <c r="D59" s="130">
        <v>0.3</v>
      </c>
      <c r="E59" s="131">
        <v>0</v>
      </c>
    </row>
    <row r="60" spans="1:5" ht="18.75">
      <c r="A60" s="113" t="s">
        <v>69</v>
      </c>
      <c r="B60" s="20" t="s">
        <v>25</v>
      </c>
      <c r="C60" s="128">
        <f>C61+C85</f>
        <v>96813.1</v>
      </c>
      <c r="D60" s="128">
        <f>D61+D85</f>
        <v>55264.3</v>
      </c>
      <c r="E60" s="129">
        <f t="shared" si="0"/>
        <v>57.08349386601606</v>
      </c>
    </row>
    <row r="61" spans="1:5" ht="30">
      <c r="A61" s="113" t="s">
        <v>73</v>
      </c>
      <c r="B61" s="20" t="s">
        <v>213</v>
      </c>
      <c r="C61" s="128">
        <f>C62+C67+C74+C80</f>
        <v>96813.1</v>
      </c>
      <c r="D61" s="128">
        <f>D62+D67+D74+D80</f>
        <v>55264.3</v>
      </c>
      <c r="E61" s="129">
        <f t="shared" si="0"/>
        <v>57.08349386601606</v>
      </c>
    </row>
    <row r="62" spans="1:5" ht="18.75">
      <c r="A62" s="124" t="s">
        <v>173</v>
      </c>
      <c r="B62" s="45" t="s">
        <v>155</v>
      </c>
      <c r="C62" s="128">
        <f>C63+C65</f>
        <v>19774</v>
      </c>
      <c r="D62" s="128">
        <f>D63+D65</f>
        <v>14830.5</v>
      </c>
      <c r="E62" s="129">
        <f t="shared" si="0"/>
        <v>75</v>
      </c>
    </row>
    <row r="63" spans="1:5" ht="18.75">
      <c r="A63" s="113" t="s">
        <v>37</v>
      </c>
      <c r="B63" s="45" t="s">
        <v>154</v>
      </c>
      <c r="C63" s="128">
        <f>C64</f>
        <v>19774</v>
      </c>
      <c r="D63" s="128">
        <f>D64</f>
        <v>14830.5</v>
      </c>
      <c r="E63" s="129">
        <f t="shared" si="0"/>
        <v>75</v>
      </c>
    </row>
    <row r="64" spans="1:5" ht="30.75">
      <c r="A64" s="125" t="s">
        <v>214</v>
      </c>
      <c r="B64" s="46" t="s">
        <v>153</v>
      </c>
      <c r="C64" s="130">
        <v>19774</v>
      </c>
      <c r="D64" s="130">
        <v>14830.5</v>
      </c>
      <c r="E64" s="131">
        <f t="shared" si="0"/>
        <v>75</v>
      </c>
    </row>
    <row r="65" spans="1:5" ht="30" hidden="1">
      <c r="A65" s="124" t="s">
        <v>310</v>
      </c>
      <c r="B65" s="45" t="s">
        <v>312</v>
      </c>
      <c r="C65" s="128">
        <f>C66</f>
        <v>0</v>
      </c>
      <c r="D65" s="128">
        <f>D66</f>
        <v>0</v>
      </c>
      <c r="E65" s="129" t="e">
        <f t="shared" si="0"/>
        <v>#DIV/0!</v>
      </c>
    </row>
    <row r="66" spans="1:5" ht="30.75" hidden="1">
      <c r="A66" s="125" t="s">
        <v>309</v>
      </c>
      <c r="B66" s="46" t="s">
        <v>311</v>
      </c>
      <c r="C66" s="130">
        <v>0</v>
      </c>
      <c r="D66" s="130">
        <v>0</v>
      </c>
      <c r="E66" s="131" t="e">
        <f t="shared" si="0"/>
        <v>#DIV/0!</v>
      </c>
    </row>
    <row r="67" spans="1:5" ht="30">
      <c r="A67" s="124" t="s">
        <v>215</v>
      </c>
      <c r="B67" s="45" t="s">
        <v>164</v>
      </c>
      <c r="C67" s="128">
        <f>C70+C68+C72</f>
        <v>33544.4</v>
      </c>
      <c r="D67" s="128">
        <f>D70+D68+D72</f>
        <v>19451.4</v>
      </c>
      <c r="E67" s="129">
        <f t="shared" si="0"/>
        <v>57.987026150415566</v>
      </c>
    </row>
    <row r="68" spans="1:5" ht="44.25">
      <c r="A68" s="124" t="s">
        <v>314</v>
      </c>
      <c r="B68" s="45" t="s">
        <v>315</v>
      </c>
      <c r="C68" s="128">
        <f>C69</f>
        <v>2066.7</v>
      </c>
      <c r="D68" s="128">
        <f>D69</f>
        <v>2066.7</v>
      </c>
      <c r="E68" s="129">
        <f t="shared" si="0"/>
        <v>100</v>
      </c>
    </row>
    <row r="69" spans="1:5" ht="45.75">
      <c r="A69" s="125" t="s">
        <v>316</v>
      </c>
      <c r="B69" s="46" t="s">
        <v>317</v>
      </c>
      <c r="C69" s="130">
        <v>2066.7</v>
      </c>
      <c r="D69" s="130">
        <v>2066.7</v>
      </c>
      <c r="E69" s="131">
        <f t="shared" si="0"/>
        <v>100</v>
      </c>
    </row>
    <row r="70" spans="1:5" ht="30">
      <c r="A70" s="124" t="s">
        <v>216</v>
      </c>
      <c r="B70" s="45" t="s">
        <v>152</v>
      </c>
      <c r="C70" s="128">
        <f>C71</f>
        <v>30000</v>
      </c>
      <c r="D70" s="128">
        <f>D71</f>
        <v>15907</v>
      </c>
      <c r="E70" s="129">
        <f t="shared" si="0"/>
        <v>53.02333333333333</v>
      </c>
    </row>
    <row r="71" spans="1:5" ht="30.75">
      <c r="A71" s="114" t="s">
        <v>313</v>
      </c>
      <c r="B71" s="46" t="s">
        <v>217</v>
      </c>
      <c r="C71" s="130">
        <v>30000</v>
      </c>
      <c r="D71" s="130">
        <v>15907</v>
      </c>
      <c r="E71" s="131">
        <f t="shared" si="0"/>
        <v>53.02333333333333</v>
      </c>
    </row>
    <row r="72" spans="1:5" ht="18.75">
      <c r="A72" s="113" t="s">
        <v>394</v>
      </c>
      <c r="B72" s="45" t="s">
        <v>395</v>
      </c>
      <c r="C72" s="128">
        <f>C73</f>
        <v>1477.7</v>
      </c>
      <c r="D72" s="128">
        <f>D73</f>
        <v>1477.7</v>
      </c>
      <c r="E72" s="129">
        <f t="shared" si="0"/>
        <v>100</v>
      </c>
    </row>
    <row r="73" spans="1:5" ht="30.75">
      <c r="A73" s="114" t="s">
        <v>459</v>
      </c>
      <c r="B73" s="46" t="s">
        <v>396</v>
      </c>
      <c r="C73" s="130">
        <v>1477.7</v>
      </c>
      <c r="D73" s="130">
        <v>1477.7</v>
      </c>
      <c r="E73" s="131">
        <f t="shared" si="0"/>
        <v>100</v>
      </c>
    </row>
    <row r="74" spans="1:5" ht="30">
      <c r="A74" s="124" t="s">
        <v>218</v>
      </c>
      <c r="B74" s="45" t="s">
        <v>151</v>
      </c>
      <c r="C74" s="128">
        <f>C75+C78</f>
        <v>1862.6000000000001</v>
      </c>
      <c r="D74" s="128">
        <f>D75+D78</f>
        <v>1197</v>
      </c>
      <c r="E74" s="129">
        <f t="shared" si="0"/>
        <v>64.26500590572319</v>
      </c>
    </row>
    <row r="75" spans="1:5" ht="30">
      <c r="A75" s="124" t="s">
        <v>93</v>
      </c>
      <c r="B75" s="20" t="s">
        <v>149</v>
      </c>
      <c r="C75" s="128">
        <f>C77+C76</f>
        <v>374.2</v>
      </c>
      <c r="D75" s="128">
        <f>D77+D76</f>
        <v>363.2</v>
      </c>
      <c r="E75" s="129">
        <f t="shared" si="0"/>
        <v>97.06039551042224</v>
      </c>
    </row>
    <row r="76" spans="1:5" ht="18.75">
      <c r="A76" s="125" t="s">
        <v>460</v>
      </c>
      <c r="B76" s="46" t="s">
        <v>148</v>
      </c>
      <c r="C76" s="130">
        <v>330</v>
      </c>
      <c r="D76" s="130">
        <v>330</v>
      </c>
      <c r="E76" s="131">
        <f t="shared" si="0"/>
        <v>100</v>
      </c>
    </row>
    <row r="77" spans="1:5" ht="40.5" customHeight="1">
      <c r="A77" s="125" t="s">
        <v>219</v>
      </c>
      <c r="B77" s="46" t="s">
        <v>148</v>
      </c>
      <c r="C77" s="130">
        <v>44.2</v>
      </c>
      <c r="D77" s="130">
        <v>33.2</v>
      </c>
      <c r="E77" s="131">
        <f t="shared" si="0"/>
        <v>75.1131221719457</v>
      </c>
    </row>
    <row r="78" spans="1:5" ht="30">
      <c r="A78" s="124" t="s">
        <v>220</v>
      </c>
      <c r="B78" s="45" t="s">
        <v>150</v>
      </c>
      <c r="C78" s="128">
        <f>C79</f>
        <v>1488.4</v>
      </c>
      <c r="D78" s="128">
        <f>D79</f>
        <v>833.8</v>
      </c>
      <c r="E78" s="129">
        <f t="shared" si="0"/>
        <v>56.01988712711636</v>
      </c>
    </row>
    <row r="79" spans="1:5" ht="30.75">
      <c r="A79" s="125" t="s">
        <v>120</v>
      </c>
      <c r="B79" s="46" t="s">
        <v>223</v>
      </c>
      <c r="C79" s="130">
        <v>1488.4</v>
      </c>
      <c r="D79" s="130">
        <v>833.8</v>
      </c>
      <c r="E79" s="131">
        <f t="shared" si="0"/>
        <v>56.01988712711636</v>
      </c>
    </row>
    <row r="80" spans="1:5" ht="18.75">
      <c r="A80" s="126" t="s">
        <v>221</v>
      </c>
      <c r="B80" s="45" t="s">
        <v>157</v>
      </c>
      <c r="C80" s="128">
        <f>C81+C83</f>
        <v>41632.1</v>
      </c>
      <c r="D80" s="128">
        <f>D81+D83</f>
        <v>19785.399999999998</v>
      </c>
      <c r="E80" s="129">
        <f t="shared" si="0"/>
        <v>47.524386230817086</v>
      </c>
    </row>
    <row r="81" spans="1:5" ht="58.5">
      <c r="A81" s="124" t="s">
        <v>318</v>
      </c>
      <c r="B81" s="45" t="s">
        <v>319</v>
      </c>
      <c r="C81" s="128">
        <f>C82</f>
        <v>14634.4</v>
      </c>
      <c r="D81" s="128">
        <f>D82</f>
        <v>2354.6</v>
      </c>
      <c r="E81" s="129">
        <f t="shared" si="0"/>
        <v>16.089487782211776</v>
      </c>
    </row>
    <row r="82" spans="1:5" ht="57" customHeight="1">
      <c r="A82" s="125" t="s">
        <v>222</v>
      </c>
      <c r="B82" s="46" t="s">
        <v>145</v>
      </c>
      <c r="C82" s="130">
        <v>14634.4</v>
      </c>
      <c r="D82" s="130">
        <v>2354.6</v>
      </c>
      <c r="E82" s="131">
        <f t="shared" si="0"/>
        <v>16.089487782211776</v>
      </c>
    </row>
    <row r="83" spans="1:5" ht="18.75">
      <c r="A83" s="124" t="s">
        <v>320</v>
      </c>
      <c r="B83" s="45" t="s">
        <v>146</v>
      </c>
      <c r="C83" s="128">
        <f>C84</f>
        <v>26997.7</v>
      </c>
      <c r="D83" s="128">
        <f>D84</f>
        <v>17430.8</v>
      </c>
      <c r="E83" s="129">
        <f t="shared" si="0"/>
        <v>64.56401841638362</v>
      </c>
    </row>
    <row r="84" spans="1:5" ht="30.75">
      <c r="A84" s="125" t="s">
        <v>321</v>
      </c>
      <c r="B84" s="46" t="s">
        <v>146</v>
      </c>
      <c r="C84" s="130">
        <v>26997.7</v>
      </c>
      <c r="D84" s="130">
        <v>17430.8</v>
      </c>
      <c r="E84" s="131">
        <f t="shared" si="0"/>
        <v>64.56401841638362</v>
      </c>
    </row>
    <row r="85" spans="1:5" ht="18" customHeight="1" hidden="1">
      <c r="A85" s="124" t="s">
        <v>368</v>
      </c>
      <c r="B85" s="45" t="s">
        <v>366</v>
      </c>
      <c r="C85" s="128">
        <f>C86</f>
        <v>0</v>
      </c>
      <c r="D85" s="128">
        <f>D86</f>
        <v>0</v>
      </c>
      <c r="E85" s="129" t="e">
        <f t="shared" si="0"/>
        <v>#DIV/0!</v>
      </c>
    </row>
    <row r="86" spans="1:5" ht="29.25" customHeight="1" hidden="1">
      <c r="A86" s="127" t="s">
        <v>369</v>
      </c>
      <c r="B86" s="46" t="s">
        <v>367</v>
      </c>
      <c r="C86" s="130">
        <v>0</v>
      </c>
      <c r="D86" s="130">
        <v>0</v>
      </c>
      <c r="E86" s="131" t="e">
        <f t="shared" si="0"/>
        <v>#DIV/0!</v>
      </c>
    </row>
    <row r="87" spans="1:5" ht="18.75">
      <c r="A87" s="113" t="s">
        <v>26</v>
      </c>
      <c r="B87" s="32"/>
      <c r="C87" s="132">
        <f>SUM(C60+C6)</f>
        <v>202453.6</v>
      </c>
      <c r="D87" s="132">
        <f>SUM(D60+D6)</f>
        <v>118724.6</v>
      </c>
      <c r="E87" s="129">
        <f t="shared" si="0"/>
        <v>58.64286927967692</v>
      </c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Антон Владимирович Киселев</cp:lastModifiedBy>
  <cp:lastPrinted>2022-10-10T10:14:44Z</cp:lastPrinted>
  <dcterms:created xsi:type="dcterms:W3CDTF">2008-04-18T10:47:21Z</dcterms:created>
  <dcterms:modified xsi:type="dcterms:W3CDTF">2022-10-13T06:25:17Z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