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5" yWindow="75" windowWidth="22605" windowHeight="12990" activeTab="0"/>
  </bookViews>
  <sheets>
    <sheet name="Таблица №8" sheetId="1" r:id="rId1"/>
    <sheet name="Таблица №6" sheetId="2" state="hidden" r:id="rId2"/>
    <sheet name="Таблица №5" sheetId="3" state="hidden" r:id="rId3"/>
    <sheet name="Таблица №10" sheetId="4" state="hidden" r:id="rId4"/>
  </sheets>
  <externalReferences>
    <externalReference r:id="rId7"/>
  </externalReferences>
  <definedNames>
    <definedName name="APPT" localSheetId="3">'Таблица №10'!#REF!</definedName>
    <definedName name="APPT" localSheetId="1">'Таблица №6'!#REF!</definedName>
    <definedName name="APPT" localSheetId="0">'Таблица №8'!#REF!</definedName>
    <definedName name="FIO" localSheetId="3">'Таблица №10'!#REF!</definedName>
    <definedName name="FIO" localSheetId="1">'Таблица №6'!#REF!</definedName>
    <definedName name="FIO" localSheetId="0">'Таблица №8'!#REF!</definedName>
    <definedName name="SIGN" localSheetId="3">'Таблица №10'!#REF!</definedName>
    <definedName name="SIGN" localSheetId="1">'Таблица №6'!#REF!</definedName>
    <definedName name="SIGN" localSheetId="0">'Таблица №8'!$A$22:$E$23</definedName>
    <definedName name="_xlnm.Print_Area" localSheetId="3">'Таблица №10'!$A$1:$I$99</definedName>
  </definedNames>
  <calcPr fullCalcOnLoad="1"/>
</workbook>
</file>

<file path=xl/sharedStrings.xml><?xml version="1.0" encoding="utf-8"?>
<sst xmlns="http://schemas.openxmlformats.org/spreadsheetml/2006/main" count="1810" uniqueCount="362">
  <si>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</si>
  <si>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</si>
  <si>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</si>
  <si>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</si>
  <si>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</si>
  <si>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</si>
  <si>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</si>
  <si>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</si>
  <si>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</si>
  <si>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</si>
  <si>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</si>
  <si>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</si>
  <si>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</si>
  <si>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</si>
  <si>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</si>
  <si>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</si>
  <si>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</si>
  <si>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</si>
  <si>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</si>
  <si>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</si>
  <si>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</si>
  <si>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</si>
  <si>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</si>
  <si>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</si>
  <si>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</si>
  <si>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</si>
  <si>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</si>
  <si>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</si>
  <si>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</si>
  <si>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</si>
  <si>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</si>
  <si>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</si>
  <si>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</si>
  <si>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</si>
  <si>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</si>
  <si>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</si>
  <si>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</si>
  <si>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</si>
  <si>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</si>
  <si>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</si>
  <si>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</si>
  <si>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</si>
  <si>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</si>
  <si>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</si>
  <si>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</si>
  <si>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</si>
  <si>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</si>
  <si>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</si>
  <si>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</si>
  <si>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</si>
  <si>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</si>
  <si>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</si>
  <si>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</si>
  <si>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</si>
  <si>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</si>
  <si>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</si>
  <si>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</si>
  <si>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</si>
  <si>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</si>
  <si>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</si>
  <si>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</si>
  <si>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</si>
  <si>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</si>
  <si>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</si>
  <si>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</si>
  <si>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</si>
  <si>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</si>
  <si>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</si>
  <si>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</si>
  <si>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</si>
  <si>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</si>
  <si>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</si>
  <si>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</si>
  <si>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</si>
  <si>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</si>
  <si>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</si>
  <si>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</si>
  <si>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</si>
  <si>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</si>
  <si>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</si>
  <si>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</si>
  <si>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</si>
  <si>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</si>
  <si>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</si>
  <si>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</si>
  <si>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</si>
  <si>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</si>
  <si>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</si>
  <si>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</si>
  <si>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</si>
  <si>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</si>
  <si>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</si>
  <si>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</si>
  <si>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</si>
  <si>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</si>
  <si>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</si>
  <si>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</si>
  <si>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</si>
  <si>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</si>
  <si>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</si>
  <si>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</si>
  <si>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</si>
  <si>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</si>
  <si>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</si>
  <si>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</si>
  <si>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</si>
  <si>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</si>
  <si>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</si>
  <si>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</si>
  <si>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</si>
  <si>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</si>
  <si>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</si>
  <si>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</si>
  <si>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</si>
  <si>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</si>
  <si>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</si>
  <si>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</si>
  <si>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</si>
  <si>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</si>
  <si>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</si>
  <si>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</si>
  <si>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</si>
  <si>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</si>
  <si>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</si>
  <si>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</si>
  <si>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</si>
  <si>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</si>
  <si>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</si>
  <si>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</si>
  <si>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</si>
  <si>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</si>
  <si>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</si>
  <si>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</si>
  <si>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</si>
  <si>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</si>
  <si>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</si>
  <si>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</si>
  <si>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</si>
  <si>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</si>
  <si>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</si>
  <si>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</si>
  <si>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</si>
  <si>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</si>
  <si>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</si>
  <si>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</si>
  <si>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</si>
  <si>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</si>
  <si>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</si>
  <si>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</si>
  <si>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</si>
  <si>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</si>
  <si>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</si>
  <si>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</si>
  <si>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</si>
  <si>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</si>
  <si>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</si>
  <si>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</si>
  <si>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</si>
  <si>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</si>
  <si>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</si>
  <si>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</si>
  <si>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</si>
  <si>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</si>
  <si>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</si>
  <si>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</si>
  <si>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</si>
  <si>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</si>
  <si>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</si>
  <si>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</si>
  <si>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</si>
  <si>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</si>
  <si>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</si>
  <si>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</si>
  <si>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</si>
  <si>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</si>
  <si>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</si>
  <si>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</si>
  <si>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</si>
  <si>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</si>
  <si>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</si>
  <si>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</si>
  <si>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</si>
  <si>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</si>
  <si>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</si>
  <si>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</si>
  <si>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</si>
  <si>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</si>
  <si>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</si>
  <si>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</si>
  <si>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</si>
  <si>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</si>
  <si>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</si>
  <si>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</si>
  <si>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</si>
  <si>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</si>
  <si>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</si>
  <si>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</si>
  <si>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</si>
  <si>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</si>
  <si>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</si>
  <si>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</si>
  <si>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</si>
  <si>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</si>
  <si>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</si>
  <si>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</si>
  <si>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</si>
  <si>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</si>
  <si>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</si>
  <si>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</si>
  <si>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</si>
  <si>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</si>
  <si>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</si>
  <si>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</si>
  <si>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</si>
  <si>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</si>
  <si>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</si>
  <si>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</si>
  <si>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</si>
  <si>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</si>
  <si>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</si>
  <si>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</si>
  <si>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</si>
  <si>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</si>
  <si>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</si>
  <si>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</si>
  <si>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</si>
  <si>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</si>
  <si>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</si>
  <si>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</si>
  <si>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</si>
  <si>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</si>
  <si>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</si>
  <si>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</si>
  <si>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</si>
  <si>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</si>
  <si>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</si>
  <si>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</si>
  <si>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</si>
  <si>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</si>
  <si>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</si>
  <si>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</si>
  <si>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</si>
  <si>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</si>
  <si>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</si>
  <si>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</si>
  <si>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</si>
  <si>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</si>
  <si>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</si>
  <si>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</si>
  <si>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</si>
  <si>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</si>
  <si>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</si>
  <si>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</si>
  <si>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</si>
  <si>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</si>
  <si>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</si>
  <si>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</si>
  <si>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</si>
  <si>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</si>
  <si>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</si>
  <si>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</si>
  <si>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</si>
  <si>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</si>
  <si>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</si>
  <si>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</si>
  <si>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</si>
  <si>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</si>
  <si>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</si>
  <si>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</si>
  <si>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</si>
  <si>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</si>
  <si>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</si>
  <si>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</si>
  <si>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</si>
  <si>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</si>
  <si>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</si>
  <si>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</si>
  <si>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</si>
  <si>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</si>
  <si>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</si>
  <si>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</si>
  <si>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</si>
  <si>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</si>
  <si>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</si>
  <si>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</si>
  <si>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</si>
  <si>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</si>
  <si>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</si>
  <si>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</si>
  <si>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</si>
  <si>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</si>
  <si>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</si>
  <si>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</si>
  <si>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</si>
  <si>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</si>
  <si>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</si>
  <si>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</si>
  <si>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</si>
  <si>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</si>
  <si>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2025 год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</si>
  <si>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</si>
  <si>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</si>
  <si>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</si>
  <si>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</si>
  <si>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</si>
  <si>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</si>
  <si>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</si>
  <si>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</si>
  <si>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</si>
  <si>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</si>
  <si>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</si>
  <si>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</si>
  <si>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</si>
  <si>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</si>
  <si>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</si>
  <si>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</si>
  <si>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№5</t>
  </si>
  <si>
    <t>Таблица № 6</t>
  </si>
  <si>
    <t>Таблица № 8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</si>
  <si>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</si>
  <si>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</si>
  <si>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</si>
  <si>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</si>
  <si>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</si>
  <si>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</si>
  <si>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</si>
  <si>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2026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</si>
  <si>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2024 год и плановый период   2025-2026 годы</t>
  </si>
  <si>
    <t xml:space="preserve"> Изменения 2024 год</t>
  </si>
  <si>
    <t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t>
  </si>
  <si>
    <t xml:space="preserve"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t>
  </si>
  <si>
    <t>Субсидия на развитие транспортной инфраструктуры на сельских территориях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</si>
  <si>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t>
  </si>
  <si>
    <t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t>
  </si>
  <si>
    <t>Муниципальная программа "Маршрут Победы на 2024-2026 годы"</t>
  </si>
  <si>
    <t>Изме нения 2024 год</t>
  </si>
  <si>
    <t>Распределение бюджетных ассигнований на реализацию муниципальных программ на 2024 год и плановый период 2025-2026 годы</t>
  </si>
  <si>
    <t>Муниципальная программа "Развитие муниципальной службы в администрации Алексеевского муниципального района Волгоградской области на 2024-2026 годы"</t>
  </si>
  <si>
    <t>Распределение бюджетных ассигнований по разделам и подразделам, целевым статьям и видам расходов районного бюджета на 2024 год и плановый период 2025-2026 годов</t>
  </si>
  <si>
    <t>Муниципальная программа "Профилактика терроризма и экстремизма на территории Алексеевского муниципального района на 2024-2026 годы"</t>
  </si>
  <si>
    <t>Муниципальная программа "Охрана окружающей среды Алексеевского муниципального района на 2024-2026 годы"</t>
  </si>
  <si>
    <t xml:space="preserve"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t>
  </si>
  <si>
    <t>Муниципальная программа "Развитие народных художественных промыслов Алексеевского муниципального района на 2024-2026 годы"</t>
  </si>
  <si>
    <t>Муниципальная программа "О поддержке деятельности казачьих обществ Алексеевского муниципального района на 2024-2026 годы"</t>
  </si>
  <si>
    <t>Муниципальная программа "Развитие культуры и искусства в Алексеевском муниципальном районе на 2024-2026 годы"</t>
  </si>
  <si>
    <t>Муниципальная программа "Развитие физической культуры и спорта в Алексеевском муниципальном районе на 2024-2026 годы"</t>
  </si>
  <si>
    <t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t>
  </si>
  <si>
    <t>Муниципальная программа "Развитие дошкольного образования детей на территории Алексеевского муниципального района на 2024-2026 годы"</t>
  </si>
  <si>
    <t>Муниципальная программа "Молодежная политика на территории Алексеевского муниципального района на 2024-2026 годы" (СДЦ)</t>
  </si>
  <si>
    <t>Муниципальная программа "Поддержка средств массовой информации в Алексеевском муниципальном районе на 2024-2026 годы"</t>
  </si>
  <si>
    <t>Предоставление субсидий бюджетным, автономным учреждениям и иным некоммерческим организациям (В сфере управдения БПЛА)</t>
  </si>
  <si>
    <t>Предоставление субсидий бюджетным, автономным учреждениям и иным некоммерческим организациям (В сфере управдения БПЛА софинансирование)</t>
  </si>
  <si>
    <t>Муниципальная программа "Развитие и поддержка малого предпринимательства Алексеевского муниципального района на 2024-2028 годы "</t>
  </si>
  <si>
    <t>Основное мероприятие "Ликвидация мест несанкционированного размещения отходов"</t>
  </si>
  <si>
    <t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</si>
  <si>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</si>
  <si>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</si>
  <si>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</si>
  <si>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</si>
  <si>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</si>
  <si>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Обслуживание государственного (муниципального) внутреннего долга</t>
  </si>
  <si>
    <t>Распределение бюджетных ассигнований по разделам и по подразделам классификации расходов районного бюджета на 2024 год и на плановый период 2025 - 2026 годы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</si>
</sst>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3" fontId="0" fillId="0" borderId="0" xfId="0" applyNumberFormat="1" applyFill="1" applyAlignment="1">
      <alignment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174" fontId="7" fillId="0" borderId="11" xfId="0" applyNumberFormat="1" applyFont="1" applyFill="1" applyBorder="1" applyAlignment="1">
      <alignment wrapText="1"/>
    </xf>
    <xf numFmtId="0" fontId="4" fillId="34" borderId="11" xfId="54" applyFont="1" applyFill="1" applyBorder="1" applyAlignment="1">
      <alignment wrapText="1"/>
      <protection/>
    </xf>
    <xf numFmtId="173" fontId="7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4" applyFont="1" applyFill="1" applyBorder="1" applyAlignment="1">
      <alignment horizontal="right"/>
      <protection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56"/>
  <sheetViews>
    <sheetView showGridLines="0" tabSelected="1" zoomScale="80" zoomScaleNormal="80" zoomScalePageLayoutView="0" workbookViewId="0" topLeftCell="A1">
      <pane ySplit="9" topLeftCell="A92" activePane="bottomLeft" state="frozen"/>
      <selection pane="topLeft" activeCell="A1" sqref="A1"/>
      <selection pane="bottomLeft" activeCell="S341" sqref="S341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28125" style="11" customWidth="1"/>
    <col min="7" max="7" width="14.140625" style="15" hidden="1" customWidth="1"/>
    <col min="8" max="8" width="15.421875" style="2" bestFit="1" customWidth="1"/>
    <col min="9" max="9" width="14.57421875" style="2" bestFit="1" customWidth="1"/>
    <col min="10" max="10" width="15.7109375" style="2" customWidth="1"/>
    <col min="11" max="16384" width="9.140625" style="2" customWidth="1"/>
  </cols>
  <sheetData>
    <row r="1" spans="5:10" ht="18">
      <c r="E1" s="26"/>
      <c r="F1" s="23"/>
      <c r="G1" s="115" t="s">
        <v>318</v>
      </c>
      <c r="H1" s="115"/>
      <c r="I1" s="115"/>
      <c r="J1" s="115"/>
    </row>
    <row r="2" spans="5:10" ht="18.75">
      <c r="E2" s="26"/>
      <c r="F2" s="24"/>
      <c r="G2" s="115" t="s">
        <v>137</v>
      </c>
      <c r="H2" s="115"/>
      <c r="I2" s="115"/>
      <c r="J2" s="115"/>
    </row>
    <row r="3" spans="5:10" ht="18.75">
      <c r="E3" s="26"/>
      <c r="F3" s="24"/>
      <c r="G3" s="115" t="s">
        <v>138</v>
      </c>
      <c r="H3" s="115"/>
      <c r="I3" s="115"/>
      <c r="J3" s="115"/>
    </row>
    <row r="4" spans="5:10" ht="18.75" customHeight="1">
      <c r="E4" s="24"/>
      <c r="F4" s="24"/>
      <c r="G4" s="115" t="s">
        <v>147</v>
      </c>
      <c r="H4" s="115"/>
      <c r="I4" s="115"/>
      <c r="J4" s="115"/>
    </row>
    <row r="5" spans="1:7" ht="18.75">
      <c r="A5" s="8"/>
      <c r="B5" s="1"/>
      <c r="C5" s="1"/>
      <c r="D5" s="27"/>
      <c r="E5" s="117"/>
      <c r="F5" s="117"/>
      <c r="G5" s="55"/>
    </row>
    <row r="6" spans="1:10" ht="33.75" customHeight="1">
      <c r="A6" s="118" t="s">
        <v>327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7" ht="12.75">
      <c r="A7" s="6"/>
      <c r="B7" s="3"/>
      <c r="C7" s="3"/>
      <c r="D7" s="28"/>
      <c r="E7" s="29"/>
      <c r="F7" s="9"/>
      <c r="G7" s="14"/>
    </row>
    <row r="8" spans="1:10" ht="12.75">
      <c r="A8" s="6"/>
      <c r="B8" s="3"/>
      <c r="C8" s="3"/>
      <c r="D8" s="28"/>
      <c r="E8" s="29"/>
      <c r="F8" s="9"/>
      <c r="G8" s="116"/>
      <c r="H8" s="116"/>
      <c r="I8" s="116"/>
      <c r="J8" s="85" t="s">
        <v>260</v>
      </c>
    </row>
    <row r="9" spans="1:10" ht="91.5" customHeight="1">
      <c r="A9" s="100" t="s">
        <v>1</v>
      </c>
      <c r="B9" s="101" t="s">
        <v>171</v>
      </c>
      <c r="C9" s="102" t="s">
        <v>172</v>
      </c>
      <c r="D9" s="95" t="s">
        <v>214</v>
      </c>
      <c r="E9" s="103" t="s">
        <v>8</v>
      </c>
      <c r="F9" s="104" t="s">
        <v>149</v>
      </c>
      <c r="G9" s="105" t="s">
        <v>328</v>
      </c>
      <c r="H9" s="105" t="s">
        <v>290</v>
      </c>
      <c r="I9" s="105" t="s">
        <v>299</v>
      </c>
      <c r="J9" s="105" t="s">
        <v>326</v>
      </c>
    </row>
    <row r="10" spans="1:10" ht="15.75" outlineLevel="1">
      <c r="A10" s="63" t="s">
        <v>26</v>
      </c>
      <c r="B10" s="64" t="s">
        <v>27</v>
      </c>
      <c r="C10" s="64"/>
      <c r="D10" s="64"/>
      <c r="E10" s="65" t="s">
        <v>0</v>
      </c>
      <c r="F10" s="66"/>
      <c r="G10" s="97">
        <f aca="true" t="shared" si="0" ref="G10:J11">SUM(G11)</f>
        <v>0</v>
      </c>
      <c r="H10" s="99">
        <f t="shared" si="0"/>
        <v>553</v>
      </c>
      <c r="I10" s="99">
        <f t="shared" si="0"/>
        <v>553</v>
      </c>
      <c r="J10" s="99">
        <f t="shared" si="0"/>
        <v>553</v>
      </c>
    </row>
    <row r="11" spans="1:10" ht="15.75" outlineLevel="1">
      <c r="A11" s="63" t="s">
        <v>97</v>
      </c>
      <c r="B11" s="64" t="s">
        <v>27</v>
      </c>
      <c r="C11" s="64" t="s">
        <v>41</v>
      </c>
      <c r="D11" s="64"/>
      <c r="E11" s="65"/>
      <c r="F11" s="66"/>
      <c r="G11" s="97">
        <f t="shared" si="0"/>
        <v>0</v>
      </c>
      <c r="H11" s="99">
        <f t="shared" si="0"/>
        <v>553</v>
      </c>
      <c r="I11" s="99">
        <f t="shared" si="0"/>
        <v>553</v>
      </c>
      <c r="J11" s="99">
        <f t="shared" si="0"/>
        <v>553</v>
      </c>
    </row>
    <row r="12" spans="1:10" ht="38.25" customHeight="1" outlineLevel="2">
      <c r="A12" s="63" t="s">
        <v>25</v>
      </c>
      <c r="B12" s="64" t="s">
        <v>27</v>
      </c>
      <c r="C12" s="64" t="s">
        <v>28</v>
      </c>
      <c r="D12" s="64"/>
      <c r="E12" s="65"/>
      <c r="F12" s="66"/>
      <c r="G12" s="97">
        <f>SUM(G13+G16)</f>
        <v>0</v>
      </c>
      <c r="H12" s="99">
        <f>SUM(H13+H16)</f>
        <v>553</v>
      </c>
      <c r="I12" s="99">
        <f>SUM(I13+I16)</f>
        <v>553</v>
      </c>
      <c r="J12" s="99">
        <f>SUM(J13+J16)</f>
        <v>553</v>
      </c>
    </row>
    <row r="13" spans="1:10" ht="23.25" customHeight="1" outlineLevel="2">
      <c r="A13" s="63" t="s">
        <v>100</v>
      </c>
      <c r="B13" s="64" t="s">
        <v>27</v>
      </c>
      <c r="C13" s="64" t="s">
        <v>28</v>
      </c>
      <c r="D13" s="64" t="s">
        <v>11</v>
      </c>
      <c r="E13" s="65" t="s">
        <v>9</v>
      </c>
      <c r="F13" s="66"/>
      <c r="G13" s="97">
        <f>SUM(G14:G15)</f>
        <v>0</v>
      </c>
      <c r="H13" s="99">
        <f>SUM(H14:H15)</f>
        <v>553</v>
      </c>
      <c r="I13" s="99">
        <f>SUM(I14:I15)</f>
        <v>553</v>
      </c>
      <c r="J13" s="99">
        <f>SUM(J14:J15)</f>
        <v>553</v>
      </c>
    </row>
    <row r="14" spans="1:10" ht="51" customHeight="1" outlineLevel="2">
      <c r="A14" s="63" t="s">
        <v>98</v>
      </c>
      <c r="B14" s="64" t="s">
        <v>27</v>
      </c>
      <c r="C14" s="64" t="s">
        <v>28</v>
      </c>
      <c r="D14" s="64" t="s">
        <v>11</v>
      </c>
      <c r="E14" s="65" t="s">
        <v>9</v>
      </c>
      <c r="F14" s="66">
        <v>100</v>
      </c>
      <c r="G14" s="97"/>
      <c r="H14" s="99">
        <f>472.2+9.5</f>
        <v>481.7</v>
      </c>
      <c r="I14" s="99">
        <f>472.2+9.5</f>
        <v>481.7</v>
      </c>
      <c r="J14" s="99">
        <f>472.2+9.5</f>
        <v>481.7</v>
      </c>
    </row>
    <row r="15" spans="1:10" s="4" customFormat="1" ht="24" outlineLevel="3">
      <c r="A15" s="63" t="s">
        <v>99</v>
      </c>
      <c r="B15" s="64" t="s">
        <v>27</v>
      </c>
      <c r="C15" s="64" t="s">
        <v>28</v>
      </c>
      <c r="D15" s="64" t="s">
        <v>11</v>
      </c>
      <c r="E15" s="65">
        <v>0</v>
      </c>
      <c r="F15" s="66">
        <v>200</v>
      </c>
      <c r="G15" s="97"/>
      <c r="H15" s="99">
        <f>71.3</f>
        <v>71.3</v>
      </c>
      <c r="I15" s="99">
        <f>71.3</f>
        <v>71.3</v>
      </c>
      <c r="J15" s="99">
        <f>71.3</f>
        <v>71.3</v>
      </c>
    </row>
    <row r="16" spans="1:10" s="4" customFormat="1" ht="24" outlineLevel="3">
      <c r="A16" s="63" t="s">
        <v>150</v>
      </c>
      <c r="B16" s="64" t="s">
        <v>27</v>
      </c>
      <c r="C16" s="64" t="s">
        <v>28</v>
      </c>
      <c r="D16" s="64" t="s">
        <v>16</v>
      </c>
      <c r="E16" s="65">
        <v>0</v>
      </c>
      <c r="F16" s="66"/>
      <c r="G16" s="97">
        <f>SUM(G17)</f>
        <v>0</v>
      </c>
      <c r="H16" s="99">
        <f>SUM(H17)</f>
        <v>0</v>
      </c>
      <c r="I16" s="99">
        <f>SUM(I17)</f>
        <v>0</v>
      </c>
      <c r="J16" s="99">
        <f>SUM(J17)</f>
        <v>0</v>
      </c>
    </row>
    <row r="17" spans="1:10" s="4" customFormat="1" ht="15.75" outlineLevel="3">
      <c r="A17" s="63" t="s">
        <v>139</v>
      </c>
      <c r="B17" s="64" t="s">
        <v>27</v>
      </c>
      <c r="C17" s="64" t="s">
        <v>28</v>
      </c>
      <c r="D17" s="64" t="s">
        <v>16</v>
      </c>
      <c r="E17" s="65">
        <v>0</v>
      </c>
      <c r="F17" s="66">
        <v>800</v>
      </c>
      <c r="G17" s="97"/>
      <c r="H17" s="99">
        <v>0</v>
      </c>
      <c r="I17" s="99">
        <f>0.05+0.05-0.1</f>
        <v>0</v>
      </c>
      <c r="J17" s="99">
        <f>0.05+0.05-0.1</f>
        <v>0</v>
      </c>
    </row>
    <row r="18" spans="1:10" s="4" customFormat="1" ht="19.5" customHeight="1" outlineLevel="3">
      <c r="A18" s="63" t="s">
        <v>263</v>
      </c>
      <c r="B18" s="64" t="s">
        <v>30</v>
      </c>
      <c r="C18" s="64"/>
      <c r="D18" s="64"/>
      <c r="E18" s="65"/>
      <c r="F18" s="66"/>
      <c r="G18" s="97">
        <f aca="true" t="shared" si="1" ref="G18:J19">SUM(G19)</f>
        <v>0</v>
      </c>
      <c r="H18" s="99">
        <f t="shared" si="1"/>
        <v>1703.3</v>
      </c>
      <c r="I18" s="99">
        <f t="shared" si="1"/>
        <v>1703.3</v>
      </c>
      <c r="J18" s="99">
        <f t="shared" si="1"/>
        <v>1703.3</v>
      </c>
    </row>
    <row r="19" spans="1:10" s="4" customFormat="1" ht="15.75" outlineLevel="3">
      <c r="A19" s="63" t="s">
        <v>97</v>
      </c>
      <c r="B19" s="64" t="s">
        <v>30</v>
      </c>
      <c r="C19" s="64" t="s">
        <v>41</v>
      </c>
      <c r="D19" s="106"/>
      <c r="E19" s="107"/>
      <c r="F19" s="108"/>
      <c r="G19" s="97">
        <f t="shared" si="1"/>
        <v>0</v>
      </c>
      <c r="H19" s="99">
        <f t="shared" si="1"/>
        <v>1703.3</v>
      </c>
      <c r="I19" s="99">
        <f t="shared" si="1"/>
        <v>1703.3</v>
      </c>
      <c r="J19" s="99">
        <f t="shared" si="1"/>
        <v>1703.3</v>
      </c>
    </row>
    <row r="20" spans="1:10" s="4" customFormat="1" ht="29.25" customHeight="1" outlineLevel="3">
      <c r="A20" s="63" t="s">
        <v>32</v>
      </c>
      <c r="B20" s="64" t="s">
        <v>30</v>
      </c>
      <c r="C20" s="64" t="s">
        <v>31</v>
      </c>
      <c r="D20" s="64"/>
      <c r="E20" s="65"/>
      <c r="F20" s="66"/>
      <c r="G20" s="97">
        <f>SUM(G21+G24)</f>
        <v>0</v>
      </c>
      <c r="H20" s="99">
        <f>SUM(H21+H24)</f>
        <v>1703.3</v>
      </c>
      <c r="I20" s="99">
        <f>SUM(I21+I24)</f>
        <v>1703.3</v>
      </c>
      <c r="J20" s="99">
        <f>SUM(J21+J24)</f>
        <v>1703.3</v>
      </c>
    </row>
    <row r="21" spans="1:10" s="4" customFormat="1" ht="29.25" customHeight="1" outlineLevel="3">
      <c r="A21" s="63" t="s">
        <v>100</v>
      </c>
      <c r="B21" s="64" t="s">
        <v>30</v>
      </c>
      <c r="C21" s="64" t="s">
        <v>31</v>
      </c>
      <c r="D21" s="64" t="s">
        <v>11</v>
      </c>
      <c r="E21" s="65" t="s">
        <v>9</v>
      </c>
      <c r="F21" s="66"/>
      <c r="G21" s="97">
        <f>SUM(G22:G23)</f>
        <v>0</v>
      </c>
      <c r="H21" s="99">
        <f>SUM(H22:H23)</f>
        <v>1698.3</v>
      </c>
      <c r="I21" s="99">
        <f>SUM(I22:I23)</f>
        <v>1698.3</v>
      </c>
      <c r="J21" s="99">
        <f>SUM(J22:J23)</f>
        <v>1698.3</v>
      </c>
    </row>
    <row r="22" spans="1:10" s="4" customFormat="1" ht="45" customHeight="1" outlineLevel="3">
      <c r="A22" s="63" t="s">
        <v>98</v>
      </c>
      <c r="B22" s="64" t="s">
        <v>30</v>
      </c>
      <c r="C22" s="64" t="s">
        <v>31</v>
      </c>
      <c r="D22" s="64" t="s">
        <v>11</v>
      </c>
      <c r="E22" s="65" t="s">
        <v>9</v>
      </c>
      <c r="F22" s="66">
        <v>100</v>
      </c>
      <c r="G22" s="97"/>
      <c r="H22" s="99">
        <f>1627.5+60.8</f>
        <v>1688.3</v>
      </c>
      <c r="I22" s="99">
        <f>1627.5+60.8</f>
        <v>1688.3</v>
      </c>
      <c r="J22" s="99">
        <f>1627.5+60.8</f>
        <v>1688.3</v>
      </c>
    </row>
    <row r="23" spans="1:10" s="4" customFormat="1" ht="24" outlineLevel="3">
      <c r="A23" s="63" t="s">
        <v>99</v>
      </c>
      <c r="B23" s="64" t="s">
        <v>30</v>
      </c>
      <c r="C23" s="64" t="s">
        <v>31</v>
      </c>
      <c r="D23" s="64" t="s">
        <v>11</v>
      </c>
      <c r="E23" s="65">
        <v>0</v>
      </c>
      <c r="F23" s="66">
        <v>200</v>
      </c>
      <c r="G23" s="97"/>
      <c r="H23" s="99">
        <v>10</v>
      </c>
      <c r="I23" s="99">
        <v>10</v>
      </c>
      <c r="J23" s="99">
        <v>10</v>
      </c>
    </row>
    <row r="24" spans="1:10" s="4" customFormat="1" ht="24.75" customHeight="1" outlineLevel="3">
      <c r="A24" s="63" t="s">
        <v>150</v>
      </c>
      <c r="B24" s="64" t="s">
        <v>30</v>
      </c>
      <c r="C24" s="64" t="s">
        <v>31</v>
      </c>
      <c r="D24" s="64" t="s">
        <v>16</v>
      </c>
      <c r="E24" s="65">
        <v>0</v>
      </c>
      <c r="F24" s="66"/>
      <c r="G24" s="97">
        <f>SUM(G25)</f>
        <v>0</v>
      </c>
      <c r="H24" s="99">
        <f>SUM(H25)</f>
        <v>5</v>
      </c>
      <c r="I24" s="99">
        <f>SUM(I25)</f>
        <v>5</v>
      </c>
      <c r="J24" s="99">
        <f>SUM(J25)</f>
        <v>5</v>
      </c>
    </row>
    <row r="25" spans="1:10" s="4" customFormat="1" ht="15.75" outlineLevel="3">
      <c r="A25" s="63" t="s">
        <v>139</v>
      </c>
      <c r="B25" s="64" t="s">
        <v>30</v>
      </c>
      <c r="C25" s="64" t="s">
        <v>31</v>
      </c>
      <c r="D25" s="64" t="s">
        <v>16</v>
      </c>
      <c r="E25" s="65">
        <v>0</v>
      </c>
      <c r="F25" s="66">
        <v>800</v>
      </c>
      <c r="G25" s="97"/>
      <c r="H25" s="99">
        <v>5</v>
      </c>
      <c r="I25" s="99">
        <v>5</v>
      </c>
      <c r="J25" s="99">
        <v>5</v>
      </c>
    </row>
    <row r="26" spans="1:10" s="4" customFormat="1" ht="17.25" customHeight="1" outlineLevel="3">
      <c r="A26" s="63" t="s">
        <v>228</v>
      </c>
      <c r="B26" s="64" t="s">
        <v>39</v>
      </c>
      <c r="C26" s="64"/>
      <c r="D26" s="64"/>
      <c r="E26" s="65"/>
      <c r="F26" s="66"/>
      <c r="G26" s="97">
        <f>SUM(G27+G100+G105+G112+G137+G157+G161+G268+G297+G331+G343+G348+G352+G292)</f>
        <v>0</v>
      </c>
      <c r="H26" s="99">
        <f>SUM(H27+H100+H105+H112+H137+H157+H161+H268+H297+H331+H343+H348+H352+H292)</f>
        <v>664672.77687</v>
      </c>
      <c r="I26" s="99">
        <f>SUM(I27+I100+I105+I112+I137+I157+I161+I268+I297+I331+I343+I348+I352+I292)</f>
        <v>523492.25684</v>
      </c>
      <c r="J26" s="99">
        <f>SUM(J27+J100+J105+J112+J137+J157+J161+J268+J297+J331+J343+J348+J352+J292)</f>
        <v>428505.26021000004</v>
      </c>
    </row>
    <row r="27" spans="1:10" s="4" customFormat="1" ht="15.75" outlineLevel="3">
      <c r="A27" s="63" t="s">
        <v>97</v>
      </c>
      <c r="B27" s="64" t="s">
        <v>39</v>
      </c>
      <c r="C27" s="64" t="s">
        <v>41</v>
      </c>
      <c r="D27" s="64"/>
      <c r="E27" s="65"/>
      <c r="F27" s="66"/>
      <c r="G27" s="97">
        <f>SUM(G28+G31+G55+G59+G62+G51)</f>
        <v>0</v>
      </c>
      <c r="H27" s="99">
        <f>SUM(H28+H31+H55+H59+H62+H51)</f>
        <v>82318.66776000001</v>
      </c>
      <c r="I27" s="99">
        <f>SUM(I28+I31+I55+I59+I62+I51)</f>
        <v>77978.86442</v>
      </c>
      <c r="J27" s="99">
        <f>SUM(J28+J31+J55+J59+J62+J51)</f>
        <v>83898.9859</v>
      </c>
    </row>
    <row r="28" spans="1:10" s="4" customFormat="1" ht="24" outlineLevel="3">
      <c r="A28" s="63" t="s">
        <v>33</v>
      </c>
      <c r="B28" s="64" t="s">
        <v>39</v>
      </c>
      <c r="C28" s="64" t="s">
        <v>42</v>
      </c>
      <c r="D28" s="64"/>
      <c r="E28" s="65"/>
      <c r="F28" s="66"/>
      <c r="G28" s="97">
        <f>SUM(G30)</f>
        <v>0</v>
      </c>
      <c r="H28" s="99">
        <f>SUM(H30)</f>
        <v>2123</v>
      </c>
      <c r="I28" s="99">
        <f>SUM(I30)</f>
        <v>2123</v>
      </c>
      <c r="J28" s="99">
        <f>SUM(J30)</f>
        <v>2123</v>
      </c>
    </row>
    <row r="29" spans="1:10" s="4" customFormat="1" ht="27.75" customHeight="1" outlineLevel="3">
      <c r="A29" s="63" t="s">
        <v>100</v>
      </c>
      <c r="B29" s="64" t="s">
        <v>39</v>
      </c>
      <c r="C29" s="64" t="s">
        <v>42</v>
      </c>
      <c r="D29" s="64" t="s">
        <v>11</v>
      </c>
      <c r="E29" s="65" t="s">
        <v>9</v>
      </c>
      <c r="F29" s="66"/>
      <c r="G29" s="97">
        <f>SUM(G30)</f>
        <v>0</v>
      </c>
      <c r="H29" s="99">
        <f>SUM(H30)</f>
        <v>2123</v>
      </c>
      <c r="I29" s="99">
        <f>SUM(I30)</f>
        <v>2123</v>
      </c>
      <c r="J29" s="99">
        <f>SUM(J30)</f>
        <v>2123</v>
      </c>
    </row>
    <row r="30" spans="1:10" ht="48.75" customHeight="1" outlineLevel="1">
      <c r="A30" s="63" t="s">
        <v>98</v>
      </c>
      <c r="B30" s="64" t="s">
        <v>39</v>
      </c>
      <c r="C30" s="64" t="s">
        <v>42</v>
      </c>
      <c r="D30" s="64" t="s">
        <v>11</v>
      </c>
      <c r="E30" s="65">
        <v>0</v>
      </c>
      <c r="F30" s="66">
        <v>100</v>
      </c>
      <c r="G30" s="97"/>
      <c r="H30" s="99">
        <f>2080+43</f>
        <v>2123</v>
      </c>
      <c r="I30" s="99">
        <f>2080+43</f>
        <v>2123</v>
      </c>
      <c r="J30" s="99">
        <f>2080+43</f>
        <v>2123</v>
      </c>
    </row>
    <row r="31" spans="1:10" ht="36.75" customHeight="1" outlineLevel="2">
      <c r="A31" s="62" t="s">
        <v>34</v>
      </c>
      <c r="B31" s="64" t="s">
        <v>39</v>
      </c>
      <c r="C31" s="64" t="s">
        <v>40</v>
      </c>
      <c r="D31" s="64"/>
      <c r="E31" s="65"/>
      <c r="F31" s="66"/>
      <c r="G31" s="97">
        <f>SUM(G32+G49)</f>
        <v>0</v>
      </c>
      <c r="H31" s="99">
        <f>SUM(H32+H49)</f>
        <v>36432.3</v>
      </c>
      <c r="I31" s="99">
        <f>SUM(I32+I49)</f>
        <v>36321</v>
      </c>
      <c r="J31" s="99">
        <f>SUM(J32+J49)</f>
        <v>36321</v>
      </c>
    </row>
    <row r="32" spans="1:10" s="4" customFormat="1" ht="27" customHeight="1" outlineLevel="3">
      <c r="A32" s="63" t="s">
        <v>100</v>
      </c>
      <c r="B32" s="64" t="s">
        <v>39</v>
      </c>
      <c r="C32" s="64" t="s">
        <v>40</v>
      </c>
      <c r="D32" s="64" t="s">
        <v>11</v>
      </c>
      <c r="E32" s="65">
        <v>0</v>
      </c>
      <c r="F32" s="66"/>
      <c r="G32" s="97">
        <f>SUM(G33+G36)</f>
        <v>0</v>
      </c>
      <c r="H32" s="99">
        <f>SUM(H33+H36)</f>
        <v>36382.3</v>
      </c>
      <c r="I32" s="99">
        <f>SUM(I33+I36)</f>
        <v>36271</v>
      </c>
      <c r="J32" s="99">
        <f>SUM(J33+J36)</f>
        <v>36271</v>
      </c>
    </row>
    <row r="33" spans="1:10" ht="15.75" outlineLevel="1">
      <c r="A33" s="62" t="s">
        <v>3</v>
      </c>
      <c r="B33" s="64" t="s">
        <v>39</v>
      </c>
      <c r="C33" s="64" t="s">
        <v>40</v>
      </c>
      <c r="D33" s="64" t="s">
        <v>11</v>
      </c>
      <c r="E33" s="65">
        <v>0</v>
      </c>
      <c r="F33" s="66"/>
      <c r="G33" s="97">
        <f>SUM(G34:G35)</f>
        <v>0</v>
      </c>
      <c r="H33" s="99">
        <f>SUM(H34:H35)</f>
        <v>34208.8</v>
      </c>
      <c r="I33" s="99">
        <f>SUM(I34:I35)</f>
        <v>34208.8</v>
      </c>
      <c r="J33" s="99">
        <f>SUM(J34:J35)</f>
        <v>34208.8</v>
      </c>
    </row>
    <row r="34" spans="1:10" ht="49.5" customHeight="1" outlineLevel="2">
      <c r="A34" s="62" t="s">
        <v>98</v>
      </c>
      <c r="B34" s="64" t="s">
        <v>39</v>
      </c>
      <c r="C34" s="64" t="s">
        <v>40</v>
      </c>
      <c r="D34" s="64" t="s">
        <v>11</v>
      </c>
      <c r="E34" s="65">
        <v>0</v>
      </c>
      <c r="F34" s="66">
        <v>100</v>
      </c>
      <c r="G34" s="97"/>
      <c r="H34" s="99">
        <f>29836.85+2571.95</f>
        <v>32408.8</v>
      </c>
      <c r="I34" s="99">
        <f>29836.85+2571.95</f>
        <v>32408.8</v>
      </c>
      <c r="J34" s="99">
        <f>29836.85+2571.95</f>
        <v>32408.8</v>
      </c>
    </row>
    <row r="35" spans="1:10" ht="24">
      <c r="A35" s="62" t="s">
        <v>99</v>
      </c>
      <c r="B35" s="64" t="s">
        <v>39</v>
      </c>
      <c r="C35" s="64" t="s">
        <v>40</v>
      </c>
      <c r="D35" s="64" t="s">
        <v>11</v>
      </c>
      <c r="E35" s="65">
        <v>0</v>
      </c>
      <c r="F35" s="66">
        <v>200</v>
      </c>
      <c r="G35" s="97"/>
      <c r="H35" s="99">
        <v>1800</v>
      </c>
      <c r="I35" s="99">
        <v>1800</v>
      </c>
      <c r="J35" s="99">
        <v>1800</v>
      </c>
    </row>
    <row r="36" spans="1:10" ht="23.25" customHeight="1" outlineLevel="2">
      <c r="A36" s="63" t="s">
        <v>100</v>
      </c>
      <c r="B36" s="64" t="s">
        <v>39</v>
      </c>
      <c r="C36" s="64" t="s">
        <v>40</v>
      </c>
      <c r="D36" s="64" t="s">
        <v>11</v>
      </c>
      <c r="E36" s="65" t="s">
        <v>9</v>
      </c>
      <c r="F36" s="66"/>
      <c r="G36" s="109">
        <f>SUM(G37+G40+G43+G46)</f>
        <v>0</v>
      </c>
      <c r="H36" s="110">
        <f>SUM(H37+H40+H43+H46)</f>
        <v>2173.5</v>
      </c>
      <c r="I36" s="110">
        <f>SUM(I37+I40+I43+I46)</f>
        <v>2062.2</v>
      </c>
      <c r="J36" s="110">
        <f>SUM(J37+J40+J43+J46)</f>
        <v>2062.2</v>
      </c>
    </row>
    <row r="37" spans="1:10" ht="31.5" customHeight="1" outlineLevel="1">
      <c r="A37" s="63" t="s">
        <v>101</v>
      </c>
      <c r="B37" s="64" t="s">
        <v>39</v>
      </c>
      <c r="C37" s="64" t="s">
        <v>40</v>
      </c>
      <c r="D37" s="64" t="s">
        <v>11</v>
      </c>
      <c r="E37" s="65" t="s">
        <v>9</v>
      </c>
      <c r="F37" s="66"/>
      <c r="G37" s="97">
        <f>SUM(G38:G39)</f>
        <v>0</v>
      </c>
      <c r="H37" s="99">
        <f>SUM(H38:H39)</f>
        <v>368.6</v>
      </c>
      <c r="I37" s="99">
        <f>SUM(I38:I39)</f>
        <v>332.4</v>
      </c>
      <c r="J37" s="99">
        <f>SUM(J38:J39)</f>
        <v>332.4</v>
      </c>
    </row>
    <row r="38" spans="1:10" ht="47.25" customHeight="1" outlineLevel="5">
      <c r="A38" s="63" t="s">
        <v>98</v>
      </c>
      <c r="B38" s="64" t="s">
        <v>39</v>
      </c>
      <c r="C38" s="64" t="s">
        <v>40</v>
      </c>
      <c r="D38" s="64" t="s">
        <v>11</v>
      </c>
      <c r="E38" s="65" t="s">
        <v>9</v>
      </c>
      <c r="F38" s="66">
        <v>100</v>
      </c>
      <c r="G38" s="109"/>
      <c r="H38" s="110">
        <v>368.6</v>
      </c>
      <c r="I38" s="110">
        <v>332.4</v>
      </c>
      <c r="J38" s="110">
        <v>332.4</v>
      </c>
    </row>
    <row r="39" spans="1:10" ht="24" hidden="1" outlineLevel="5">
      <c r="A39" s="63" t="s">
        <v>99</v>
      </c>
      <c r="B39" s="64" t="s">
        <v>39</v>
      </c>
      <c r="C39" s="64" t="s">
        <v>40</v>
      </c>
      <c r="D39" s="64" t="s">
        <v>11</v>
      </c>
      <c r="E39" s="65" t="s">
        <v>9</v>
      </c>
      <c r="F39" s="66">
        <v>200</v>
      </c>
      <c r="G39" s="109">
        <v>0</v>
      </c>
      <c r="H39" s="110">
        <v>0</v>
      </c>
      <c r="I39" s="110">
        <v>0</v>
      </c>
      <c r="J39" s="110">
        <v>0</v>
      </c>
    </row>
    <row r="40" spans="1:10" ht="27" customHeight="1" outlineLevel="5">
      <c r="A40" s="63" t="s">
        <v>102</v>
      </c>
      <c r="B40" s="64" t="s">
        <v>39</v>
      </c>
      <c r="C40" s="64" t="s">
        <v>40</v>
      </c>
      <c r="D40" s="64" t="s">
        <v>11</v>
      </c>
      <c r="E40" s="65" t="s">
        <v>9</v>
      </c>
      <c r="F40" s="66"/>
      <c r="G40" s="97">
        <f>SUM(G41:G42)</f>
        <v>0</v>
      </c>
      <c r="H40" s="99">
        <f>SUM(H41:H42)</f>
        <v>825.8</v>
      </c>
      <c r="I40" s="99">
        <f>SUM(I41:I42)</f>
        <v>750.7</v>
      </c>
      <c r="J40" s="99">
        <f>SUM(J41:J42)</f>
        <v>750.7</v>
      </c>
    </row>
    <row r="41" spans="1:10" ht="47.25" customHeight="1" outlineLevel="2">
      <c r="A41" s="63" t="s">
        <v>98</v>
      </c>
      <c r="B41" s="64" t="s">
        <v>39</v>
      </c>
      <c r="C41" s="64" t="s">
        <v>40</v>
      </c>
      <c r="D41" s="64" t="s">
        <v>11</v>
      </c>
      <c r="E41" s="65" t="s">
        <v>9</v>
      </c>
      <c r="F41" s="66">
        <v>100</v>
      </c>
      <c r="G41" s="97"/>
      <c r="H41" s="99">
        <v>815.8</v>
      </c>
      <c r="I41" s="99">
        <v>740.7</v>
      </c>
      <c r="J41" s="99">
        <v>740.7</v>
      </c>
    </row>
    <row r="42" spans="1:10" ht="24" outlineLevel="4">
      <c r="A42" s="63" t="s">
        <v>99</v>
      </c>
      <c r="B42" s="64" t="s">
        <v>39</v>
      </c>
      <c r="C42" s="64" t="s">
        <v>40</v>
      </c>
      <c r="D42" s="64" t="s">
        <v>11</v>
      </c>
      <c r="E42" s="65" t="s">
        <v>9</v>
      </c>
      <c r="F42" s="66">
        <v>200</v>
      </c>
      <c r="G42" s="97"/>
      <c r="H42" s="99">
        <v>10</v>
      </c>
      <c r="I42" s="99">
        <v>10</v>
      </c>
      <c r="J42" s="99">
        <v>10</v>
      </c>
    </row>
    <row r="43" spans="1:10" s="17" customFormat="1" ht="33.75" customHeight="1" outlineLevel="5">
      <c r="A43" s="63" t="s">
        <v>217</v>
      </c>
      <c r="B43" s="64" t="s">
        <v>39</v>
      </c>
      <c r="C43" s="64" t="s">
        <v>40</v>
      </c>
      <c r="D43" s="64" t="s">
        <v>11</v>
      </c>
      <c r="E43" s="65" t="s">
        <v>9</v>
      </c>
      <c r="F43" s="66"/>
      <c r="G43" s="97">
        <f>SUM(G44:G45)</f>
        <v>0</v>
      </c>
      <c r="H43" s="99">
        <f>SUM(H44:H45)</f>
        <v>387.6</v>
      </c>
      <c r="I43" s="99">
        <f>SUM(I44:I45)</f>
        <v>387.6</v>
      </c>
      <c r="J43" s="99">
        <f>SUM(J44:J45)</f>
        <v>387.6</v>
      </c>
    </row>
    <row r="44" spans="1:10" ht="45" customHeight="1" outlineLevel="5">
      <c r="A44" s="63" t="s">
        <v>98</v>
      </c>
      <c r="B44" s="64" t="s">
        <v>39</v>
      </c>
      <c r="C44" s="64" t="s">
        <v>40</v>
      </c>
      <c r="D44" s="64" t="s">
        <v>11</v>
      </c>
      <c r="E44" s="65" t="s">
        <v>9</v>
      </c>
      <c r="F44" s="66">
        <v>100</v>
      </c>
      <c r="G44" s="109"/>
      <c r="H44" s="110">
        <v>387.6</v>
      </c>
      <c r="I44" s="110">
        <v>387.6</v>
      </c>
      <c r="J44" s="110">
        <v>387.6</v>
      </c>
    </row>
    <row r="45" spans="1:10" ht="24" hidden="1" outlineLevel="4">
      <c r="A45" s="63" t="s">
        <v>99</v>
      </c>
      <c r="B45" s="64" t="s">
        <v>39</v>
      </c>
      <c r="C45" s="64" t="s">
        <v>40</v>
      </c>
      <c r="D45" s="64" t="s">
        <v>11</v>
      </c>
      <c r="E45" s="65" t="s">
        <v>9</v>
      </c>
      <c r="F45" s="66">
        <v>200</v>
      </c>
      <c r="G45" s="109">
        <v>0</v>
      </c>
      <c r="H45" s="110">
        <v>0</v>
      </c>
      <c r="I45" s="110">
        <v>0</v>
      </c>
      <c r="J45" s="110">
        <v>0</v>
      </c>
    </row>
    <row r="46" spans="1:10" ht="39" customHeight="1" outlineLevel="5">
      <c r="A46" s="63" t="s">
        <v>323</v>
      </c>
      <c r="B46" s="64" t="s">
        <v>39</v>
      </c>
      <c r="C46" s="64" t="s">
        <v>40</v>
      </c>
      <c r="D46" s="64" t="s">
        <v>11</v>
      </c>
      <c r="E46" s="65" t="s">
        <v>9</v>
      </c>
      <c r="F46" s="66"/>
      <c r="G46" s="97">
        <f>SUM(G47:G48)</f>
        <v>0</v>
      </c>
      <c r="H46" s="99">
        <f>SUM(H47:H48)</f>
        <v>591.5</v>
      </c>
      <c r="I46" s="99">
        <f>SUM(I47:I48)</f>
        <v>591.5</v>
      </c>
      <c r="J46" s="99">
        <f>SUM(J47:J48)</f>
        <v>591.5</v>
      </c>
    </row>
    <row r="47" spans="1:10" ht="48" outlineLevel="5">
      <c r="A47" s="63" t="s">
        <v>98</v>
      </c>
      <c r="B47" s="64" t="s">
        <v>39</v>
      </c>
      <c r="C47" s="64" t="s">
        <v>40</v>
      </c>
      <c r="D47" s="64" t="s">
        <v>11</v>
      </c>
      <c r="E47" s="65" t="s">
        <v>9</v>
      </c>
      <c r="F47" s="66">
        <v>100</v>
      </c>
      <c r="G47" s="97"/>
      <c r="H47" s="99">
        <v>92.5</v>
      </c>
      <c r="I47" s="99">
        <v>92.5</v>
      </c>
      <c r="J47" s="99">
        <v>92.5</v>
      </c>
    </row>
    <row r="48" spans="1:10" ht="24" outlineLevel="5">
      <c r="A48" s="63" t="s">
        <v>99</v>
      </c>
      <c r="B48" s="64" t="s">
        <v>39</v>
      </c>
      <c r="C48" s="64" t="s">
        <v>40</v>
      </c>
      <c r="D48" s="64" t="s">
        <v>11</v>
      </c>
      <c r="E48" s="65" t="s">
        <v>9</v>
      </c>
      <c r="F48" s="66">
        <v>200</v>
      </c>
      <c r="G48" s="97"/>
      <c r="H48" s="99">
        <f>591.5-H47</f>
        <v>499</v>
      </c>
      <c r="I48" s="99">
        <f>591.5-I47</f>
        <v>499</v>
      </c>
      <c r="J48" s="99">
        <f>591.5-J47</f>
        <v>499</v>
      </c>
    </row>
    <row r="49" spans="1:10" ht="36" outlineLevel="2">
      <c r="A49" s="63" t="s">
        <v>337</v>
      </c>
      <c r="B49" s="64" t="s">
        <v>39</v>
      </c>
      <c r="C49" s="64" t="s">
        <v>40</v>
      </c>
      <c r="D49" s="64" t="s">
        <v>2</v>
      </c>
      <c r="E49" s="65">
        <v>0</v>
      </c>
      <c r="F49" s="66"/>
      <c r="G49" s="97">
        <f>SUM(G50)</f>
        <v>0</v>
      </c>
      <c r="H49" s="99">
        <f>SUM(H50)</f>
        <v>50</v>
      </c>
      <c r="I49" s="99">
        <f>SUM(I50)</f>
        <v>50</v>
      </c>
      <c r="J49" s="99">
        <f>SUM(J50)</f>
        <v>50</v>
      </c>
    </row>
    <row r="50" spans="1:10" ht="24" outlineLevel="2">
      <c r="A50" s="63" t="s">
        <v>99</v>
      </c>
      <c r="B50" s="64" t="s">
        <v>39</v>
      </c>
      <c r="C50" s="64" t="s">
        <v>40</v>
      </c>
      <c r="D50" s="64" t="s">
        <v>2</v>
      </c>
      <c r="E50" s="65">
        <v>0</v>
      </c>
      <c r="F50" s="66">
        <v>200</v>
      </c>
      <c r="G50" s="97"/>
      <c r="H50" s="99">
        <f>50</f>
        <v>50</v>
      </c>
      <c r="I50" s="99">
        <v>50</v>
      </c>
      <c r="J50" s="99">
        <v>50</v>
      </c>
    </row>
    <row r="51" spans="1:10" ht="15.75" outlineLevel="2">
      <c r="A51" s="63" t="s">
        <v>35</v>
      </c>
      <c r="B51" s="64" t="s">
        <v>39</v>
      </c>
      <c r="C51" s="64" t="s">
        <v>43</v>
      </c>
      <c r="D51" s="64"/>
      <c r="E51" s="65"/>
      <c r="F51" s="66"/>
      <c r="G51" s="97">
        <f>SUM(G52)</f>
        <v>0</v>
      </c>
      <c r="H51" s="99">
        <f aca="true" t="shared" si="2" ref="H51:J53">SUM(H52)</f>
        <v>2.8</v>
      </c>
      <c r="I51" s="99">
        <f t="shared" si="2"/>
        <v>4.4</v>
      </c>
      <c r="J51" s="99">
        <f t="shared" si="2"/>
        <v>50.6</v>
      </c>
    </row>
    <row r="52" spans="1:10" ht="24" outlineLevel="2">
      <c r="A52" s="63" t="s">
        <v>192</v>
      </c>
      <c r="B52" s="64" t="s">
        <v>39</v>
      </c>
      <c r="C52" s="64" t="s">
        <v>43</v>
      </c>
      <c r="D52" s="64" t="s">
        <v>16</v>
      </c>
      <c r="E52" s="65">
        <v>0</v>
      </c>
      <c r="F52" s="66"/>
      <c r="G52" s="97">
        <f>SUM(G53)</f>
        <v>0</v>
      </c>
      <c r="H52" s="99">
        <f t="shared" si="2"/>
        <v>2.8</v>
      </c>
      <c r="I52" s="99">
        <f t="shared" si="2"/>
        <v>4.4</v>
      </c>
      <c r="J52" s="99">
        <f t="shared" si="2"/>
        <v>50.6</v>
      </c>
    </row>
    <row r="53" spans="1:10" ht="24" outlineLevel="2">
      <c r="A53" s="63" t="s">
        <v>150</v>
      </c>
      <c r="B53" s="64" t="s">
        <v>39</v>
      </c>
      <c r="C53" s="64" t="s">
        <v>43</v>
      </c>
      <c r="D53" s="64" t="s">
        <v>16</v>
      </c>
      <c r="E53" s="65">
        <v>0</v>
      </c>
      <c r="F53" s="66"/>
      <c r="G53" s="97">
        <f>SUM(G54)</f>
        <v>0</v>
      </c>
      <c r="H53" s="99">
        <f t="shared" si="2"/>
        <v>2.8</v>
      </c>
      <c r="I53" s="99">
        <f t="shared" si="2"/>
        <v>4.4</v>
      </c>
      <c r="J53" s="99">
        <f t="shared" si="2"/>
        <v>50.6</v>
      </c>
    </row>
    <row r="54" spans="1:10" ht="19.5" customHeight="1" outlineLevel="2">
      <c r="A54" s="63" t="s">
        <v>99</v>
      </c>
      <c r="B54" s="64" t="s">
        <v>39</v>
      </c>
      <c r="C54" s="64" t="s">
        <v>43</v>
      </c>
      <c r="D54" s="64" t="s">
        <v>16</v>
      </c>
      <c r="E54" s="65">
        <v>0</v>
      </c>
      <c r="F54" s="66">
        <v>200</v>
      </c>
      <c r="G54" s="97"/>
      <c r="H54" s="99">
        <v>2.8</v>
      </c>
      <c r="I54" s="99">
        <v>4.4</v>
      </c>
      <c r="J54" s="99">
        <v>50.6</v>
      </c>
    </row>
    <row r="55" spans="1:10" ht="0.75" customHeight="1" hidden="1" outlineLevel="2" collapsed="1">
      <c r="A55" s="63" t="s">
        <v>36</v>
      </c>
      <c r="B55" s="64" t="s">
        <v>39</v>
      </c>
      <c r="C55" s="64" t="s">
        <v>44</v>
      </c>
      <c r="D55" s="64"/>
      <c r="E55" s="65"/>
      <c r="F55" s="66"/>
      <c r="G55" s="97">
        <f>SUM(G56)</f>
        <v>0</v>
      </c>
      <c r="H55" s="99">
        <f aca="true" t="shared" si="3" ref="H55:J57">SUM(H56)</f>
        <v>0</v>
      </c>
      <c r="I55" s="99">
        <f t="shared" si="3"/>
        <v>0</v>
      </c>
      <c r="J55" s="99">
        <f t="shared" si="3"/>
        <v>0</v>
      </c>
    </row>
    <row r="56" spans="1:10" ht="15.75" hidden="1" outlineLevel="5">
      <c r="A56" s="63" t="s">
        <v>37</v>
      </c>
      <c r="B56" s="64" t="s">
        <v>39</v>
      </c>
      <c r="C56" s="64" t="s">
        <v>44</v>
      </c>
      <c r="D56" s="64" t="s">
        <v>16</v>
      </c>
      <c r="E56" s="65" t="s">
        <v>9</v>
      </c>
      <c r="F56" s="66"/>
      <c r="G56" s="97">
        <f>SUM(G57)</f>
        <v>0</v>
      </c>
      <c r="H56" s="99">
        <f t="shared" si="3"/>
        <v>0</v>
      </c>
      <c r="I56" s="99">
        <f t="shared" si="3"/>
        <v>0</v>
      </c>
      <c r="J56" s="99">
        <f t="shared" si="3"/>
        <v>0</v>
      </c>
    </row>
    <row r="57" spans="1:10" ht="24" hidden="1" outlineLevel="2">
      <c r="A57" s="63" t="s">
        <v>150</v>
      </c>
      <c r="B57" s="64" t="s">
        <v>39</v>
      </c>
      <c r="C57" s="64" t="s">
        <v>44</v>
      </c>
      <c r="D57" s="64" t="s">
        <v>16</v>
      </c>
      <c r="E57" s="65" t="s">
        <v>9</v>
      </c>
      <c r="F57" s="66"/>
      <c r="G57" s="97">
        <f>SUM(G58)</f>
        <v>0</v>
      </c>
      <c r="H57" s="99">
        <f t="shared" si="3"/>
        <v>0</v>
      </c>
      <c r="I57" s="99">
        <f t="shared" si="3"/>
        <v>0</v>
      </c>
      <c r="J57" s="99">
        <f t="shared" si="3"/>
        <v>0</v>
      </c>
    </row>
    <row r="58" spans="1:10" ht="24" hidden="1" outlineLevel="5">
      <c r="A58" s="63" t="s">
        <v>99</v>
      </c>
      <c r="B58" s="64" t="s">
        <v>39</v>
      </c>
      <c r="C58" s="64" t="s">
        <v>44</v>
      </c>
      <c r="D58" s="64" t="s">
        <v>16</v>
      </c>
      <c r="E58" s="65">
        <v>0</v>
      </c>
      <c r="F58" s="66">
        <v>200</v>
      </c>
      <c r="G58" s="97">
        <v>0</v>
      </c>
      <c r="H58" s="99">
        <v>0</v>
      </c>
      <c r="I58" s="99">
        <v>0</v>
      </c>
      <c r="J58" s="99">
        <v>0</v>
      </c>
    </row>
    <row r="59" spans="1:10" ht="15.75" outlineLevel="1">
      <c r="A59" s="63" t="s">
        <v>38</v>
      </c>
      <c r="B59" s="64" t="s">
        <v>39</v>
      </c>
      <c r="C59" s="64" t="s">
        <v>45</v>
      </c>
      <c r="D59" s="64"/>
      <c r="E59" s="65"/>
      <c r="F59" s="66"/>
      <c r="G59" s="97">
        <f aca="true" t="shared" si="4" ref="G59:J60">SUM(G60)</f>
        <v>0</v>
      </c>
      <c r="H59" s="99">
        <f t="shared" si="4"/>
        <v>320</v>
      </c>
      <c r="I59" s="99">
        <f t="shared" si="4"/>
        <v>320</v>
      </c>
      <c r="J59" s="99">
        <f t="shared" si="4"/>
        <v>320</v>
      </c>
    </row>
    <row r="60" spans="1:10" ht="29.25" customHeight="1" outlineLevel="2">
      <c r="A60" s="63" t="s">
        <v>150</v>
      </c>
      <c r="B60" s="64" t="s">
        <v>39</v>
      </c>
      <c r="C60" s="64" t="s">
        <v>45</v>
      </c>
      <c r="D60" s="64" t="s">
        <v>16</v>
      </c>
      <c r="E60" s="65" t="s">
        <v>9</v>
      </c>
      <c r="F60" s="66"/>
      <c r="G60" s="97">
        <f t="shared" si="4"/>
        <v>0</v>
      </c>
      <c r="H60" s="99">
        <f t="shared" si="4"/>
        <v>320</v>
      </c>
      <c r="I60" s="99">
        <f t="shared" si="4"/>
        <v>320</v>
      </c>
      <c r="J60" s="99">
        <f t="shared" si="4"/>
        <v>320</v>
      </c>
    </row>
    <row r="61" spans="1:10" ht="15.75" outlineLevel="2">
      <c r="A61" s="63" t="s">
        <v>139</v>
      </c>
      <c r="B61" s="64" t="s">
        <v>39</v>
      </c>
      <c r="C61" s="64" t="s">
        <v>45</v>
      </c>
      <c r="D61" s="64" t="s">
        <v>16</v>
      </c>
      <c r="E61" s="65" t="s">
        <v>9</v>
      </c>
      <c r="F61" s="66">
        <v>800</v>
      </c>
      <c r="G61" s="97"/>
      <c r="H61" s="99">
        <v>320</v>
      </c>
      <c r="I61" s="99">
        <v>320</v>
      </c>
      <c r="J61" s="99">
        <v>320</v>
      </c>
    </row>
    <row r="62" spans="1:10" ht="15.75" outlineLevel="2">
      <c r="A62" s="63" t="s">
        <v>46</v>
      </c>
      <c r="B62" s="64" t="s">
        <v>39</v>
      </c>
      <c r="C62" s="64" t="s">
        <v>29</v>
      </c>
      <c r="D62" s="64"/>
      <c r="E62" s="65"/>
      <c r="F62" s="66"/>
      <c r="G62" s="97">
        <f>SUM(G63+G68+G74+G83+G85+G89+G92+G99+G81+G71+G79+G96)</f>
        <v>0</v>
      </c>
      <c r="H62" s="99">
        <f>SUM(H63+H68+H74+H83+H85+H89+H92+H99+H81+H71+H79+H96)</f>
        <v>43440.567760000005</v>
      </c>
      <c r="I62" s="99">
        <f>SUM(I63+I68+I74+I83+I85+I89+I92+I99+I81+I71+I79+I96)</f>
        <v>39210.464420000004</v>
      </c>
      <c r="J62" s="99">
        <f>SUM(J63+J68+J74+J83+J85+J89+J92+J99+J81+J71+J79+J96)</f>
        <v>45084.385899999994</v>
      </c>
    </row>
    <row r="63" spans="1:10" ht="33.75" customHeight="1" outlineLevel="2">
      <c r="A63" s="63" t="s">
        <v>292</v>
      </c>
      <c r="B63" s="64" t="s">
        <v>39</v>
      </c>
      <c r="C63" s="64" t="s">
        <v>29</v>
      </c>
      <c r="D63" s="64" t="s">
        <v>6</v>
      </c>
      <c r="E63" s="65">
        <v>0</v>
      </c>
      <c r="F63" s="66"/>
      <c r="G63" s="97">
        <f>SUM(G66+G64)</f>
        <v>0</v>
      </c>
      <c r="H63" s="99">
        <f>SUM(H66+H64)</f>
        <v>150</v>
      </c>
      <c r="I63" s="99">
        <f>SUM(I66+I64)</f>
        <v>0</v>
      </c>
      <c r="J63" s="99">
        <f>SUM(J66+J64)</f>
        <v>0</v>
      </c>
    </row>
    <row r="64" spans="1:10" ht="0.75" customHeight="1" hidden="1" outlineLevel="2">
      <c r="A64" s="63" t="s">
        <v>196</v>
      </c>
      <c r="B64" s="64" t="s">
        <v>39</v>
      </c>
      <c r="C64" s="64" t="s">
        <v>29</v>
      </c>
      <c r="D64" s="64" t="s">
        <v>6</v>
      </c>
      <c r="E64" s="65">
        <v>3</v>
      </c>
      <c r="F64" s="66"/>
      <c r="G64" s="97">
        <f>SUM(G65)</f>
        <v>0</v>
      </c>
      <c r="H64" s="99">
        <f>SUM(H65:H65)</f>
        <v>0</v>
      </c>
      <c r="I64" s="99">
        <f>SUM(I65:I65)</f>
        <v>0</v>
      </c>
      <c r="J64" s="99">
        <f>SUM(J65:J65)</f>
        <v>0</v>
      </c>
    </row>
    <row r="65" spans="1:10" ht="24" hidden="1" outlineLevel="2">
      <c r="A65" s="63" t="s">
        <v>151</v>
      </c>
      <c r="B65" s="64" t="s">
        <v>39</v>
      </c>
      <c r="C65" s="64" t="s">
        <v>29</v>
      </c>
      <c r="D65" s="64" t="s">
        <v>6</v>
      </c>
      <c r="E65" s="65">
        <v>3</v>
      </c>
      <c r="F65" s="66">
        <v>600</v>
      </c>
      <c r="G65" s="97"/>
      <c r="H65" s="99">
        <v>0</v>
      </c>
      <c r="I65" s="99">
        <v>0</v>
      </c>
      <c r="J65" s="99">
        <v>0</v>
      </c>
    </row>
    <row r="66" spans="1:10" ht="24" outlineLevel="2">
      <c r="A66" s="63" t="s">
        <v>179</v>
      </c>
      <c r="B66" s="64" t="s">
        <v>39</v>
      </c>
      <c r="C66" s="64" t="s">
        <v>29</v>
      </c>
      <c r="D66" s="64" t="s">
        <v>6</v>
      </c>
      <c r="E66" s="65">
        <v>4</v>
      </c>
      <c r="F66" s="66"/>
      <c r="G66" s="97">
        <f>SUM(G67)</f>
        <v>0</v>
      </c>
      <c r="H66" s="99">
        <f>SUM(H67)</f>
        <v>150</v>
      </c>
      <c r="I66" s="99">
        <f>SUM(I67)</f>
        <v>0</v>
      </c>
      <c r="J66" s="99">
        <f>SUM(J67)</f>
        <v>0</v>
      </c>
    </row>
    <row r="67" spans="1:10" ht="24" customHeight="1" outlineLevel="2">
      <c r="A67" s="63" t="s">
        <v>151</v>
      </c>
      <c r="B67" s="64" t="s">
        <v>39</v>
      </c>
      <c r="C67" s="64" t="s">
        <v>29</v>
      </c>
      <c r="D67" s="64" t="s">
        <v>6</v>
      </c>
      <c r="E67" s="65">
        <v>4</v>
      </c>
      <c r="F67" s="66">
        <v>600</v>
      </c>
      <c r="G67" s="97"/>
      <c r="H67" s="99">
        <f>150</f>
        <v>150</v>
      </c>
      <c r="I67" s="99">
        <v>0</v>
      </c>
      <c r="J67" s="99">
        <v>0</v>
      </c>
    </row>
    <row r="68" spans="1:10" ht="49.5" customHeight="1" outlineLevel="2">
      <c r="A68" s="62" t="s">
        <v>305</v>
      </c>
      <c r="B68" s="64" t="s">
        <v>39</v>
      </c>
      <c r="C68" s="64" t="s">
        <v>29</v>
      </c>
      <c r="D68" s="64" t="s">
        <v>24</v>
      </c>
      <c r="E68" s="65">
        <v>0</v>
      </c>
      <c r="F68" s="66"/>
      <c r="G68" s="97">
        <f>SUM(G69)</f>
        <v>0</v>
      </c>
      <c r="H68" s="99">
        <f aca="true" t="shared" si="5" ref="H68:J69">SUM(H69)</f>
        <v>139.2</v>
      </c>
      <c r="I68" s="99">
        <f t="shared" si="5"/>
        <v>139.2</v>
      </c>
      <c r="J68" s="99">
        <f t="shared" si="5"/>
        <v>139.2</v>
      </c>
    </row>
    <row r="69" spans="1:10" ht="24" customHeight="1" outlineLevel="2">
      <c r="A69" s="63" t="s">
        <v>158</v>
      </c>
      <c r="B69" s="64" t="s">
        <v>39</v>
      </c>
      <c r="C69" s="64" t="s">
        <v>29</v>
      </c>
      <c r="D69" s="64" t="s">
        <v>24</v>
      </c>
      <c r="E69" s="65">
        <v>2</v>
      </c>
      <c r="F69" s="66"/>
      <c r="G69" s="97">
        <f>SUM(G70)</f>
        <v>0</v>
      </c>
      <c r="H69" s="99">
        <f t="shared" si="5"/>
        <v>139.2</v>
      </c>
      <c r="I69" s="99">
        <f t="shared" si="5"/>
        <v>139.2</v>
      </c>
      <c r="J69" s="99">
        <f t="shared" si="5"/>
        <v>139.2</v>
      </c>
    </row>
    <row r="70" spans="1:10" ht="61.5" customHeight="1" outlineLevel="2">
      <c r="A70" s="63" t="s">
        <v>300</v>
      </c>
      <c r="B70" s="64" t="s">
        <v>39</v>
      </c>
      <c r="C70" s="64" t="s">
        <v>29</v>
      </c>
      <c r="D70" s="64" t="s">
        <v>24</v>
      </c>
      <c r="E70" s="65">
        <v>2</v>
      </c>
      <c r="F70" s="66">
        <v>200</v>
      </c>
      <c r="G70" s="97"/>
      <c r="H70" s="99">
        <v>139.2</v>
      </c>
      <c r="I70" s="99">
        <v>139.2</v>
      </c>
      <c r="J70" s="99">
        <v>139.2</v>
      </c>
    </row>
    <row r="71" spans="1:10" ht="15.75" outlineLevel="2">
      <c r="A71" s="63" t="s">
        <v>334</v>
      </c>
      <c r="B71" s="64" t="s">
        <v>39</v>
      </c>
      <c r="C71" s="64" t="s">
        <v>29</v>
      </c>
      <c r="D71" s="64" t="s">
        <v>10</v>
      </c>
      <c r="E71" s="65">
        <v>0</v>
      </c>
      <c r="F71" s="66"/>
      <c r="G71" s="97">
        <f>SUM(G72:G73)</f>
        <v>0</v>
      </c>
      <c r="H71" s="99">
        <f>SUM(H72:H73)</f>
        <v>120</v>
      </c>
      <c r="I71" s="99">
        <f>SUM(I72:I73)</f>
        <v>118</v>
      </c>
      <c r="J71" s="99">
        <f>SUM(J72:J73)</f>
        <v>118</v>
      </c>
    </row>
    <row r="72" spans="1:10" ht="24" outlineLevel="2">
      <c r="A72" s="63" t="s">
        <v>99</v>
      </c>
      <c r="B72" s="64" t="s">
        <v>39</v>
      </c>
      <c r="C72" s="64" t="s">
        <v>29</v>
      </c>
      <c r="D72" s="64" t="s">
        <v>10</v>
      </c>
      <c r="E72" s="65">
        <v>0</v>
      </c>
      <c r="F72" s="66">
        <v>200</v>
      </c>
      <c r="G72" s="97"/>
      <c r="H72" s="99">
        <v>100</v>
      </c>
      <c r="I72" s="99">
        <v>100</v>
      </c>
      <c r="J72" s="99">
        <v>100</v>
      </c>
    </row>
    <row r="73" spans="1:10" ht="60" outlineLevel="2">
      <c r="A73" s="63" t="s">
        <v>330</v>
      </c>
      <c r="B73" s="64" t="s">
        <v>39</v>
      </c>
      <c r="C73" s="64" t="s">
        <v>29</v>
      </c>
      <c r="D73" s="64" t="s">
        <v>10</v>
      </c>
      <c r="E73" s="65">
        <v>0</v>
      </c>
      <c r="F73" s="66">
        <v>200</v>
      </c>
      <c r="G73" s="97"/>
      <c r="H73" s="99">
        <v>20</v>
      </c>
      <c r="I73" s="99">
        <v>18</v>
      </c>
      <c r="J73" s="99">
        <v>18</v>
      </c>
    </row>
    <row r="74" spans="1:10" ht="37.5" customHeight="1" outlineLevel="2">
      <c r="A74" s="63" t="s">
        <v>357</v>
      </c>
      <c r="B74" s="64" t="s">
        <v>39</v>
      </c>
      <c r="C74" s="64" t="s">
        <v>29</v>
      </c>
      <c r="D74" s="64" t="s">
        <v>146</v>
      </c>
      <c r="E74" s="65">
        <v>0</v>
      </c>
      <c r="F74" s="66"/>
      <c r="G74" s="97">
        <f>SUM(G75)</f>
        <v>0</v>
      </c>
      <c r="H74" s="99">
        <f>SUM(H75+H77)</f>
        <v>50</v>
      </c>
      <c r="I74" s="99">
        <f>SUM(I75+I77)</f>
        <v>50</v>
      </c>
      <c r="J74" s="99">
        <f>SUM(J75+J77)</f>
        <v>50</v>
      </c>
    </row>
    <row r="75" spans="1:10" ht="20.25" customHeight="1" outlineLevel="2">
      <c r="A75" s="63" t="s">
        <v>237</v>
      </c>
      <c r="B75" s="64" t="s">
        <v>39</v>
      </c>
      <c r="C75" s="64" t="s">
        <v>29</v>
      </c>
      <c r="D75" s="64" t="s">
        <v>146</v>
      </c>
      <c r="E75" s="65">
        <v>1</v>
      </c>
      <c r="F75" s="66"/>
      <c r="G75" s="97">
        <f>SUM(G76)</f>
        <v>0</v>
      </c>
      <c r="H75" s="99">
        <f>SUM(H76)</f>
        <v>30</v>
      </c>
      <c r="I75" s="99">
        <f>SUM(I76)</f>
        <v>30</v>
      </c>
      <c r="J75" s="99">
        <f>SUM(J76)</f>
        <v>30</v>
      </c>
    </row>
    <row r="76" spans="1:10" ht="24" outlineLevel="2">
      <c r="A76" s="63" t="s">
        <v>99</v>
      </c>
      <c r="B76" s="64" t="s">
        <v>39</v>
      </c>
      <c r="C76" s="64" t="s">
        <v>29</v>
      </c>
      <c r="D76" s="64" t="s">
        <v>146</v>
      </c>
      <c r="E76" s="65">
        <v>1</v>
      </c>
      <c r="F76" s="66">
        <v>200</v>
      </c>
      <c r="G76" s="97"/>
      <c r="H76" s="99">
        <v>30</v>
      </c>
      <c r="I76" s="99">
        <v>30</v>
      </c>
      <c r="J76" s="99">
        <v>30</v>
      </c>
    </row>
    <row r="77" spans="1:10" ht="24" outlineLevel="2">
      <c r="A77" s="63" t="s">
        <v>238</v>
      </c>
      <c r="B77" s="64" t="s">
        <v>39</v>
      </c>
      <c r="C77" s="64" t="s">
        <v>29</v>
      </c>
      <c r="D77" s="64" t="s">
        <v>146</v>
      </c>
      <c r="E77" s="65">
        <v>2</v>
      </c>
      <c r="F77" s="66"/>
      <c r="G77" s="97">
        <f>SUM(G78)</f>
        <v>0</v>
      </c>
      <c r="H77" s="99">
        <f>SUM(H78)</f>
        <v>20</v>
      </c>
      <c r="I77" s="99">
        <f>SUM(I78)</f>
        <v>20</v>
      </c>
      <c r="J77" s="99">
        <f>SUM(J78)</f>
        <v>20</v>
      </c>
    </row>
    <row r="78" spans="1:10" ht="23.25" customHeight="1" outlineLevel="2">
      <c r="A78" s="63" t="s">
        <v>99</v>
      </c>
      <c r="B78" s="64" t="s">
        <v>39</v>
      </c>
      <c r="C78" s="64" t="s">
        <v>29</v>
      </c>
      <c r="D78" s="64" t="s">
        <v>146</v>
      </c>
      <c r="E78" s="65">
        <v>2</v>
      </c>
      <c r="F78" s="66">
        <v>200</v>
      </c>
      <c r="G78" s="97"/>
      <c r="H78" s="99">
        <v>20</v>
      </c>
      <c r="I78" s="99">
        <v>20</v>
      </c>
      <c r="J78" s="99">
        <v>20</v>
      </c>
    </row>
    <row r="79" spans="1:10" ht="24.75" hidden="1" outlineLevel="2">
      <c r="A79" s="111" t="s">
        <v>213</v>
      </c>
      <c r="B79" s="64" t="s">
        <v>39</v>
      </c>
      <c r="C79" s="64" t="s">
        <v>29</v>
      </c>
      <c r="D79" s="64" t="s">
        <v>212</v>
      </c>
      <c r="E79" s="65">
        <v>0</v>
      </c>
      <c r="F79" s="66"/>
      <c r="G79" s="97">
        <f>SUM(G80)</f>
        <v>0</v>
      </c>
      <c r="H79" s="99">
        <f>SUM(H80)</f>
        <v>0</v>
      </c>
      <c r="I79" s="99">
        <f>SUM(I80)</f>
        <v>0</v>
      </c>
      <c r="J79" s="99">
        <f>SUM(J80)</f>
        <v>0</v>
      </c>
    </row>
    <row r="80" spans="1:10" ht="24.75" hidden="1" outlineLevel="2">
      <c r="A80" s="111" t="s">
        <v>99</v>
      </c>
      <c r="B80" s="64" t="s">
        <v>39</v>
      </c>
      <c r="C80" s="64" t="s">
        <v>29</v>
      </c>
      <c r="D80" s="64" t="s">
        <v>212</v>
      </c>
      <c r="E80" s="65">
        <v>0</v>
      </c>
      <c r="F80" s="66">
        <v>200</v>
      </c>
      <c r="G80" s="97"/>
      <c r="H80" s="99">
        <v>0</v>
      </c>
      <c r="I80" s="99">
        <v>0</v>
      </c>
      <c r="J80" s="99">
        <v>0</v>
      </c>
    </row>
    <row r="81" spans="1:10" ht="35.25" customHeight="1" outlineLevel="2">
      <c r="A81" s="63" t="s">
        <v>339</v>
      </c>
      <c r="B81" s="64" t="s">
        <v>39</v>
      </c>
      <c r="C81" s="64" t="s">
        <v>29</v>
      </c>
      <c r="D81" s="64" t="s">
        <v>177</v>
      </c>
      <c r="E81" s="65">
        <v>0</v>
      </c>
      <c r="F81" s="66"/>
      <c r="G81" s="97">
        <f>SUM(G82)</f>
        <v>0</v>
      </c>
      <c r="H81" s="99">
        <f>SUM(H82)</f>
        <v>20</v>
      </c>
      <c r="I81" s="99">
        <f>SUM(I82)</f>
        <v>20</v>
      </c>
      <c r="J81" s="99">
        <f>SUM(J82)</f>
        <v>20</v>
      </c>
    </row>
    <row r="82" spans="1:10" ht="24" outlineLevel="2">
      <c r="A82" s="63" t="s">
        <v>99</v>
      </c>
      <c r="B82" s="64" t="s">
        <v>39</v>
      </c>
      <c r="C82" s="64" t="s">
        <v>29</v>
      </c>
      <c r="D82" s="64" t="s">
        <v>177</v>
      </c>
      <c r="E82" s="65">
        <v>0</v>
      </c>
      <c r="F82" s="66">
        <v>200</v>
      </c>
      <c r="G82" s="97"/>
      <c r="H82" s="99">
        <v>20</v>
      </c>
      <c r="I82" s="99">
        <v>20</v>
      </c>
      <c r="J82" s="99">
        <v>20</v>
      </c>
    </row>
    <row r="83" spans="1:10" ht="51" customHeight="1" outlineLevel="2">
      <c r="A83" s="63" t="s">
        <v>346</v>
      </c>
      <c r="B83" s="64" t="s">
        <v>39</v>
      </c>
      <c r="C83" s="64" t="s">
        <v>29</v>
      </c>
      <c r="D83" s="64" t="s">
        <v>14</v>
      </c>
      <c r="E83" s="65">
        <v>0</v>
      </c>
      <c r="F83" s="66"/>
      <c r="G83" s="97">
        <f>SUM(G84:G84)</f>
        <v>0</v>
      </c>
      <c r="H83" s="99">
        <f>SUM(H84:H84)</f>
        <v>32000</v>
      </c>
      <c r="I83" s="99">
        <f>SUM(I84:I84)</f>
        <v>32000</v>
      </c>
      <c r="J83" s="99">
        <f>SUM(J84:J84)</f>
        <v>33600</v>
      </c>
    </row>
    <row r="84" spans="1:10" ht="23.25" customHeight="1" outlineLevel="2">
      <c r="A84" s="63" t="s">
        <v>151</v>
      </c>
      <c r="B84" s="64" t="s">
        <v>39</v>
      </c>
      <c r="C84" s="64" t="s">
        <v>29</v>
      </c>
      <c r="D84" s="64" t="s">
        <v>14</v>
      </c>
      <c r="E84" s="65">
        <v>0</v>
      </c>
      <c r="F84" s="66">
        <v>600</v>
      </c>
      <c r="G84" s="97"/>
      <c r="H84" s="99">
        <v>32000</v>
      </c>
      <c r="I84" s="99">
        <v>32000</v>
      </c>
      <c r="J84" s="99">
        <v>33600</v>
      </c>
    </row>
    <row r="85" spans="1:10" ht="15.75" outlineLevel="2">
      <c r="A85" s="63" t="s">
        <v>224</v>
      </c>
      <c r="B85" s="64" t="s">
        <v>39</v>
      </c>
      <c r="C85" s="64" t="s">
        <v>29</v>
      </c>
      <c r="D85" s="64"/>
      <c r="E85" s="65"/>
      <c r="F85" s="66"/>
      <c r="G85" s="97">
        <f>SUM(G86)</f>
        <v>0</v>
      </c>
      <c r="H85" s="99">
        <f>SUM(H86)</f>
        <v>585.2</v>
      </c>
      <c r="I85" s="99">
        <f>SUM(I86)</f>
        <v>606.6</v>
      </c>
      <c r="J85" s="99">
        <f>SUM(J86)</f>
        <v>606.6</v>
      </c>
    </row>
    <row r="86" spans="1:10" ht="26.25" customHeight="1" outlineLevel="2">
      <c r="A86" s="63" t="s">
        <v>100</v>
      </c>
      <c r="B86" s="64" t="s">
        <v>39</v>
      </c>
      <c r="C86" s="64" t="s">
        <v>29</v>
      </c>
      <c r="D86" s="64" t="s">
        <v>11</v>
      </c>
      <c r="E86" s="65">
        <v>0</v>
      </c>
      <c r="F86" s="66"/>
      <c r="G86" s="97">
        <f>SUM(G87:G88)</f>
        <v>0</v>
      </c>
      <c r="H86" s="99">
        <f>SUM(H87:H88)</f>
        <v>585.2</v>
      </c>
      <c r="I86" s="99">
        <f>SUM(I87:I88)</f>
        <v>606.6</v>
      </c>
      <c r="J86" s="99">
        <f>SUM(J87:J88)</f>
        <v>606.6</v>
      </c>
    </row>
    <row r="87" spans="1:10" ht="50.25" customHeight="1" outlineLevel="2">
      <c r="A87" s="63" t="s">
        <v>98</v>
      </c>
      <c r="B87" s="64" t="s">
        <v>39</v>
      </c>
      <c r="C87" s="64" t="s">
        <v>29</v>
      </c>
      <c r="D87" s="64" t="s">
        <v>11</v>
      </c>
      <c r="E87" s="65" t="s">
        <v>9</v>
      </c>
      <c r="F87" s="66">
        <v>100</v>
      </c>
      <c r="G87" s="97"/>
      <c r="H87" s="99">
        <f>585.2-50</f>
        <v>535.2</v>
      </c>
      <c r="I87" s="99">
        <v>606.6</v>
      </c>
      <c r="J87" s="99">
        <v>606.6</v>
      </c>
    </row>
    <row r="88" spans="1:10" ht="24" outlineLevel="2">
      <c r="A88" s="63" t="s">
        <v>99</v>
      </c>
      <c r="B88" s="64" t="s">
        <v>39</v>
      </c>
      <c r="C88" s="64" t="s">
        <v>29</v>
      </c>
      <c r="D88" s="64" t="s">
        <v>11</v>
      </c>
      <c r="E88" s="65" t="s">
        <v>9</v>
      </c>
      <c r="F88" s="66">
        <v>200</v>
      </c>
      <c r="G88" s="97"/>
      <c r="H88" s="99">
        <v>50</v>
      </c>
      <c r="I88" s="99">
        <v>0</v>
      </c>
      <c r="J88" s="99">
        <v>0</v>
      </c>
    </row>
    <row r="89" spans="1:10" ht="27.75" customHeight="1" outlineLevel="2">
      <c r="A89" s="63" t="s">
        <v>219</v>
      </c>
      <c r="B89" s="64" t="s">
        <v>39</v>
      </c>
      <c r="C89" s="64" t="s">
        <v>29</v>
      </c>
      <c r="D89" s="64" t="s">
        <v>16</v>
      </c>
      <c r="E89" s="65">
        <v>0</v>
      </c>
      <c r="F89" s="66"/>
      <c r="G89" s="97">
        <f aca="true" t="shared" si="6" ref="G89:J90">SUM(G90)</f>
        <v>0</v>
      </c>
      <c r="H89" s="99">
        <f t="shared" si="6"/>
        <v>100</v>
      </c>
      <c r="I89" s="99">
        <f t="shared" si="6"/>
        <v>100</v>
      </c>
      <c r="J89" s="99">
        <f t="shared" si="6"/>
        <v>100</v>
      </c>
    </row>
    <row r="90" spans="1:10" ht="25.5" customHeight="1" outlineLevel="2">
      <c r="A90" s="63" t="s">
        <v>150</v>
      </c>
      <c r="B90" s="64" t="s">
        <v>39</v>
      </c>
      <c r="C90" s="64" t="s">
        <v>29</v>
      </c>
      <c r="D90" s="64" t="s">
        <v>16</v>
      </c>
      <c r="E90" s="65" t="s">
        <v>9</v>
      </c>
      <c r="F90" s="66"/>
      <c r="G90" s="97">
        <f t="shared" si="6"/>
        <v>0</v>
      </c>
      <c r="H90" s="99">
        <f t="shared" si="6"/>
        <v>100</v>
      </c>
      <c r="I90" s="99">
        <f t="shared" si="6"/>
        <v>100</v>
      </c>
      <c r="J90" s="99">
        <f t="shared" si="6"/>
        <v>100</v>
      </c>
    </row>
    <row r="91" spans="1:10" ht="24" outlineLevel="5">
      <c r="A91" s="63" t="s">
        <v>99</v>
      </c>
      <c r="B91" s="64" t="s">
        <v>39</v>
      </c>
      <c r="C91" s="64" t="s">
        <v>29</v>
      </c>
      <c r="D91" s="64" t="s">
        <v>16</v>
      </c>
      <c r="E91" s="65" t="s">
        <v>9</v>
      </c>
      <c r="F91" s="66">
        <v>200</v>
      </c>
      <c r="G91" s="97"/>
      <c r="H91" s="99">
        <v>100</v>
      </c>
      <c r="I91" s="99">
        <v>100</v>
      </c>
      <c r="J91" s="99">
        <v>100</v>
      </c>
    </row>
    <row r="92" spans="1:10" ht="24" outlineLevel="5">
      <c r="A92" s="63" t="s">
        <v>218</v>
      </c>
      <c r="B92" s="64" t="s">
        <v>39</v>
      </c>
      <c r="C92" s="64" t="s">
        <v>29</v>
      </c>
      <c r="D92" s="64" t="s">
        <v>16</v>
      </c>
      <c r="E92" s="65">
        <v>0</v>
      </c>
      <c r="F92" s="66"/>
      <c r="G92" s="97">
        <f>SUM(G93)</f>
        <v>0</v>
      </c>
      <c r="H92" s="99">
        <f>SUM(H93)</f>
        <v>10276.16776</v>
      </c>
      <c r="I92" s="99">
        <f>SUM(I93)</f>
        <v>2243.36442</v>
      </c>
      <c r="J92" s="99">
        <f>SUM(J93)</f>
        <v>2299.1859</v>
      </c>
    </row>
    <row r="93" spans="1:10" ht="24.75" customHeight="1" outlineLevel="5">
      <c r="A93" s="63" t="s">
        <v>150</v>
      </c>
      <c r="B93" s="64" t="s">
        <v>39</v>
      </c>
      <c r="C93" s="64" t="s">
        <v>29</v>
      </c>
      <c r="D93" s="64" t="s">
        <v>16</v>
      </c>
      <c r="E93" s="65" t="s">
        <v>9</v>
      </c>
      <c r="F93" s="66"/>
      <c r="G93" s="97">
        <f>SUM(G94:G95)</f>
        <v>0</v>
      </c>
      <c r="H93" s="99">
        <f>SUM(H94:H95)</f>
        <v>10276.16776</v>
      </c>
      <c r="I93" s="99">
        <f>SUM(I94:I95)</f>
        <v>2243.36442</v>
      </c>
      <c r="J93" s="99">
        <f>SUM(J94:J95)</f>
        <v>2299.1859</v>
      </c>
    </row>
    <row r="94" spans="1:10" ht="24" outlineLevel="5">
      <c r="A94" s="63" t="s">
        <v>99</v>
      </c>
      <c r="B94" s="64" t="s">
        <v>39</v>
      </c>
      <c r="C94" s="64" t="s">
        <v>29</v>
      </c>
      <c r="D94" s="64" t="s">
        <v>16</v>
      </c>
      <c r="E94" s="65">
        <v>0</v>
      </c>
      <c r="F94" s="66">
        <v>200</v>
      </c>
      <c r="G94" s="97"/>
      <c r="H94" s="99">
        <f>600+7990.65776+71+101.6-87.09</f>
        <v>8676.16776</v>
      </c>
      <c r="I94" s="99">
        <f>600+7.82442+60+3.6-28.06</f>
        <v>643.3644200000001</v>
      </c>
      <c r="J94" s="99">
        <f>600+13.6459+60+16.4+9.14</f>
        <v>699.1859</v>
      </c>
    </row>
    <row r="95" spans="1:10" ht="15.75" outlineLevel="5">
      <c r="A95" s="63" t="s">
        <v>139</v>
      </c>
      <c r="B95" s="64" t="s">
        <v>39</v>
      </c>
      <c r="C95" s="64" t="s">
        <v>29</v>
      </c>
      <c r="D95" s="64" t="s">
        <v>16</v>
      </c>
      <c r="E95" s="65">
        <v>0</v>
      </c>
      <c r="F95" s="66">
        <v>800</v>
      </c>
      <c r="G95" s="97"/>
      <c r="H95" s="99">
        <v>1600</v>
      </c>
      <c r="I95" s="99">
        <v>1600</v>
      </c>
      <c r="J95" s="99">
        <v>1600</v>
      </c>
    </row>
    <row r="96" spans="1:10" ht="24" hidden="1" outlineLevel="5">
      <c r="A96" s="63" t="s">
        <v>286</v>
      </c>
      <c r="B96" s="64" t="s">
        <v>39</v>
      </c>
      <c r="C96" s="64" t="s">
        <v>29</v>
      </c>
      <c r="D96" s="64" t="s">
        <v>16</v>
      </c>
      <c r="E96" s="65">
        <v>0</v>
      </c>
      <c r="F96" s="66"/>
      <c r="G96" s="97">
        <f aca="true" t="shared" si="7" ref="G96:J97">SUM(G97)</f>
        <v>0</v>
      </c>
      <c r="H96" s="99">
        <f t="shared" si="7"/>
        <v>0</v>
      </c>
      <c r="I96" s="99">
        <f t="shared" si="7"/>
        <v>0</v>
      </c>
      <c r="J96" s="99">
        <f t="shared" si="7"/>
        <v>0</v>
      </c>
    </row>
    <row r="97" spans="1:10" ht="24" hidden="1" outlineLevel="5">
      <c r="A97" s="63" t="s">
        <v>150</v>
      </c>
      <c r="B97" s="64" t="s">
        <v>39</v>
      </c>
      <c r="C97" s="64" t="s">
        <v>29</v>
      </c>
      <c r="D97" s="64" t="s">
        <v>16</v>
      </c>
      <c r="E97" s="65" t="s">
        <v>9</v>
      </c>
      <c r="F97" s="66"/>
      <c r="G97" s="97">
        <f t="shared" si="7"/>
        <v>0</v>
      </c>
      <c r="H97" s="99">
        <f t="shared" si="7"/>
        <v>0</v>
      </c>
      <c r="I97" s="99">
        <f t="shared" si="7"/>
        <v>0</v>
      </c>
      <c r="J97" s="99">
        <f t="shared" si="7"/>
        <v>0</v>
      </c>
    </row>
    <row r="98" spans="1:10" ht="24" hidden="1" outlineLevel="5">
      <c r="A98" s="63" t="s">
        <v>99</v>
      </c>
      <c r="B98" s="64" t="s">
        <v>39</v>
      </c>
      <c r="C98" s="64" t="s">
        <v>29</v>
      </c>
      <c r="D98" s="64" t="s">
        <v>16</v>
      </c>
      <c r="E98" s="65">
        <v>0</v>
      </c>
      <c r="F98" s="66">
        <v>200</v>
      </c>
      <c r="G98" s="97">
        <v>0</v>
      </c>
      <c r="H98" s="99">
        <v>0</v>
      </c>
      <c r="I98" s="99">
        <v>0</v>
      </c>
      <c r="J98" s="99">
        <v>0</v>
      </c>
    </row>
    <row r="99" spans="1:10" ht="15.75" outlineLevel="5">
      <c r="A99" s="63" t="s">
        <v>47</v>
      </c>
      <c r="B99" s="64" t="s">
        <v>39</v>
      </c>
      <c r="C99" s="64" t="s">
        <v>29</v>
      </c>
      <c r="D99" s="64" t="s">
        <v>16</v>
      </c>
      <c r="E99" s="65">
        <v>0</v>
      </c>
      <c r="F99" s="66"/>
      <c r="G99" s="97">
        <v>0</v>
      </c>
      <c r="H99" s="99">
        <v>0</v>
      </c>
      <c r="I99" s="99">
        <v>3933.3</v>
      </c>
      <c r="J99" s="99">
        <v>8151.4</v>
      </c>
    </row>
    <row r="100" spans="1:10" ht="15.75" outlineLevel="1">
      <c r="A100" s="63" t="s">
        <v>48</v>
      </c>
      <c r="B100" s="64" t="s">
        <v>39</v>
      </c>
      <c r="C100" s="64" t="s">
        <v>110</v>
      </c>
      <c r="D100" s="64"/>
      <c r="E100" s="65"/>
      <c r="F100" s="66"/>
      <c r="G100" s="97">
        <f aca="true" t="shared" si="8" ref="G100:J103">SUM(G101)</f>
        <v>0</v>
      </c>
      <c r="H100" s="99">
        <f t="shared" si="8"/>
        <v>20</v>
      </c>
      <c r="I100" s="99">
        <f t="shared" si="8"/>
        <v>20</v>
      </c>
      <c r="J100" s="99">
        <f t="shared" si="8"/>
        <v>20</v>
      </c>
    </row>
    <row r="101" spans="1:10" ht="15.75" outlineLevel="2">
      <c r="A101" s="63" t="s">
        <v>49</v>
      </c>
      <c r="B101" s="64" t="s">
        <v>39</v>
      </c>
      <c r="C101" s="64" t="s">
        <v>50</v>
      </c>
      <c r="D101" s="64"/>
      <c r="E101" s="65"/>
      <c r="F101" s="66"/>
      <c r="G101" s="97">
        <f t="shared" si="8"/>
        <v>0</v>
      </c>
      <c r="H101" s="99">
        <f t="shared" si="8"/>
        <v>20</v>
      </c>
      <c r="I101" s="99">
        <f t="shared" si="8"/>
        <v>20</v>
      </c>
      <c r="J101" s="99">
        <f t="shared" si="8"/>
        <v>20</v>
      </c>
    </row>
    <row r="102" spans="1:10" ht="24" outlineLevel="5">
      <c r="A102" s="63" t="s">
        <v>17</v>
      </c>
      <c r="B102" s="64" t="s">
        <v>39</v>
      </c>
      <c r="C102" s="64" t="s">
        <v>50</v>
      </c>
      <c r="D102" s="64"/>
      <c r="E102" s="65"/>
      <c r="F102" s="66"/>
      <c r="G102" s="97">
        <f t="shared" si="8"/>
        <v>0</v>
      </c>
      <c r="H102" s="99">
        <f t="shared" si="8"/>
        <v>20</v>
      </c>
      <c r="I102" s="99">
        <f t="shared" si="8"/>
        <v>20</v>
      </c>
      <c r="J102" s="99">
        <f t="shared" si="8"/>
        <v>20</v>
      </c>
    </row>
    <row r="103" spans="1:10" ht="27" customHeight="1" outlineLevel="5">
      <c r="A103" s="63" t="s">
        <v>150</v>
      </c>
      <c r="B103" s="64" t="s">
        <v>39</v>
      </c>
      <c r="C103" s="64" t="s">
        <v>50</v>
      </c>
      <c r="D103" s="64" t="s">
        <v>16</v>
      </c>
      <c r="E103" s="65">
        <v>0</v>
      </c>
      <c r="F103" s="66"/>
      <c r="G103" s="97">
        <f t="shared" si="8"/>
        <v>0</v>
      </c>
      <c r="H103" s="99">
        <f t="shared" si="8"/>
        <v>20</v>
      </c>
      <c r="I103" s="99">
        <f t="shared" si="8"/>
        <v>20</v>
      </c>
      <c r="J103" s="99">
        <f t="shared" si="8"/>
        <v>20</v>
      </c>
    </row>
    <row r="104" spans="1:10" ht="24" outlineLevel="5">
      <c r="A104" s="63" t="s">
        <v>99</v>
      </c>
      <c r="B104" s="64" t="s">
        <v>39</v>
      </c>
      <c r="C104" s="64" t="s">
        <v>50</v>
      </c>
      <c r="D104" s="64" t="s">
        <v>16</v>
      </c>
      <c r="E104" s="65">
        <v>0</v>
      </c>
      <c r="F104" s="66">
        <v>200</v>
      </c>
      <c r="G104" s="97"/>
      <c r="H104" s="99">
        <v>20</v>
      </c>
      <c r="I104" s="99">
        <v>20</v>
      </c>
      <c r="J104" s="99">
        <v>20</v>
      </c>
    </row>
    <row r="105" spans="1:10" ht="15.75" outlineLevel="5">
      <c r="A105" s="63" t="s">
        <v>115</v>
      </c>
      <c r="B105" s="64" t="s">
        <v>39</v>
      </c>
      <c r="C105" s="64" t="s">
        <v>111</v>
      </c>
      <c r="D105" s="64"/>
      <c r="E105" s="65"/>
      <c r="F105" s="66"/>
      <c r="G105" s="97">
        <f>SUM(G106+G109)</f>
        <v>0</v>
      </c>
      <c r="H105" s="99">
        <f>SUM(H106+H109)</f>
        <v>70</v>
      </c>
      <c r="I105" s="99">
        <f>SUM(I106+I109)</f>
        <v>70</v>
      </c>
      <c r="J105" s="99">
        <f>SUM(J106+J109)</f>
        <v>70</v>
      </c>
    </row>
    <row r="106" spans="1:10" ht="15.75" outlineLevel="5">
      <c r="A106" s="63" t="s">
        <v>272</v>
      </c>
      <c r="B106" s="64" t="s">
        <v>39</v>
      </c>
      <c r="C106" s="64" t="s">
        <v>51</v>
      </c>
      <c r="D106" s="64"/>
      <c r="E106" s="65"/>
      <c r="F106" s="66"/>
      <c r="G106" s="97">
        <f aca="true" t="shared" si="9" ref="G106:J107">SUM(G107)</f>
        <v>0</v>
      </c>
      <c r="H106" s="99">
        <f t="shared" si="9"/>
        <v>20</v>
      </c>
      <c r="I106" s="99">
        <f t="shared" si="9"/>
        <v>20</v>
      </c>
      <c r="J106" s="99">
        <f t="shared" si="9"/>
        <v>20</v>
      </c>
    </row>
    <row r="107" spans="1:10" ht="24" outlineLevel="5">
      <c r="A107" s="63" t="s">
        <v>150</v>
      </c>
      <c r="B107" s="64" t="s">
        <v>39</v>
      </c>
      <c r="C107" s="64" t="s">
        <v>51</v>
      </c>
      <c r="D107" s="64" t="s">
        <v>16</v>
      </c>
      <c r="E107" s="65">
        <v>0</v>
      </c>
      <c r="F107" s="66"/>
      <c r="G107" s="97">
        <f t="shared" si="9"/>
        <v>0</v>
      </c>
      <c r="H107" s="99">
        <f t="shared" si="9"/>
        <v>20</v>
      </c>
      <c r="I107" s="99">
        <f t="shared" si="9"/>
        <v>20</v>
      </c>
      <c r="J107" s="99">
        <f t="shared" si="9"/>
        <v>20</v>
      </c>
    </row>
    <row r="108" spans="1:10" ht="24" outlineLevel="5">
      <c r="A108" s="63" t="s">
        <v>99</v>
      </c>
      <c r="B108" s="64" t="s">
        <v>39</v>
      </c>
      <c r="C108" s="64" t="s">
        <v>51</v>
      </c>
      <c r="D108" s="64" t="s">
        <v>16</v>
      </c>
      <c r="E108" s="65">
        <v>0</v>
      </c>
      <c r="F108" s="66">
        <v>200</v>
      </c>
      <c r="G108" s="97"/>
      <c r="H108" s="99">
        <v>20</v>
      </c>
      <c r="I108" s="99">
        <v>20</v>
      </c>
      <c r="J108" s="99">
        <v>20</v>
      </c>
    </row>
    <row r="109" spans="1:10" ht="30" customHeight="1" outlineLevel="1">
      <c r="A109" s="63" t="s">
        <v>270</v>
      </c>
      <c r="B109" s="64" t="s">
        <v>39</v>
      </c>
      <c r="C109" s="64" t="s">
        <v>271</v>
      </c>
      <c r="D109" s="64"/>
      <c r="E109" s="65"/>
      <c r="F109" s="66"/>
      <c r="G109" s="97">
        <f aca="true" t="shared" si="10" ref="G109:J110">SUM(G110)</f>
        <v>0</v>
      </c>
      <c r="H109" s="99">
        <f t="shared" si="10"/>
        <v>50</v>
      </c>
      <c r="I109" s="99">
        <f t="shared" si="10"/>
        <v>50</v>
      </c>
      <c r="J109" s="99">
        <f t="shared" si="10"/>
        <v>50</v>
      </c>
    </row>
    <row r="110" spans="1:10" ht="24.75" customHeight="1" outlineLevel="2">
      <c r="A110" s="63" t="s">
        <v>150</v>
      </c>
      <c r="B110" s="64" t="s">
        <v>39</v>
      </c>
      <c r="C110" s="64" t="s">
        <v>271</v>
      </c>
      <c r="D110" s="64" t="s">
        <v>16</v>
      </c>
      <c r="E110" s="65">
        <v>0</v>
      </c>
      <c r="F110" s="66"/>
      <c r="G110" s="97">
        <f t="shared" si="10"/>
        <v>0</v>
      </c>
      <c r="H110" s="99">
        <f t="shared" si="10"/>
        <v>50</v>
      </c>
      <c r="I110" s="99">
        <f t="shared" si="10"/>
        <v>50</v>
      </c>
      <c r="J110" s="99">
        <f t="shared" si="10"/>
        <v>50</v>
      </c>
    </row>
    <row r="111" spans="1:10" ht="24" outlineLevel="3">
      <c r="A111" s="63" t="s">
        <v>99</v>
      </c>
      <c r="B111" s="64" t="s">
        <v>39</v>
      </c>
      <c r="C111" s="64" t="s">
        <v>271</v>
      </c>
      <c r="D111" s="64" t="s">
        <v>16</v>
      </c>
      <c r="E111" s="65">
        <v>0</v>
      </c>
      <c r="F111" s="66">
        <v>200</v>
      </c>
      <c r="G111" s="97"/>
      <c r="H111" s="99">
        <f>50+10-10</f>
        <v>50</v>
      </c>
      <c r="I111" s="99">
        <f>50+10-10</f>
        <v>50</v>
      </c>
      <c r="J111" s="99">
        <f>50+10-10</f>
        <v>50</v>
      </c>
    </row>
    <row r="112" spans="1:10" ht="15" customHeight="1" outlineLevel="3">
      <c r="A112" s="63" t="s">
        <v>116</v>
      </c>
      <c r="B112" s="64" t="s">
        <v>39</v>
      </c>
      <c r="C112" s="64" t="s">
        <v>59</v>
      </c>
      <c r="D112" s="64"/>
      <c r="E112" s="65"/>
      <c r="F112" s="66"/>
      <c r="G112" s="109">
        <f>SUM(G113+G117+G126)</f>
        <v>0</v>
      </c>
      <c r="H112" s="110">
        <f>SUM(H113+H117+H126)</f>
        <v>116763.2</v>
      </c>
      <c r="I112" s="110">
        <f>SUM(I113+I117+I126)</f>
        <v>33823.8</v>
      </c>
      <c r="J112" s="110">
        <f>SUM(J113+J117+J126)</f>
        <v>34179.6</v>
      </c>
    </row>
    <row r="113" spans="1:10" ht="15.75" outlineLevel="3">
      <c r="A113" s="63" t="s">
        <v>140</v>
      </c>
      <c r="B113" s="64" t="s">
        <v>39</v>
      </c>
      <c r="C113" s="64" t="s">
        <v>141</v>
      </c>
      <c r="D113" s="64"/>
      <c r="E113" s="65"/>
      <c r="F113" s="66"/>
      <c r="G113" s="97">
        <f aca="true" t="shared" si="11" ref="G113:J115">SUM(G114)</f>
        <v>0</v>
      </c>
      <c r="H113" s="99">
        <f t="shared" si="11"/>
        <v>143.5</v>
      </c>
      <c r="I113" s="99">
        <f t="shared" si="11"/>
        <v>143.5</v>
      </c>
      <c r="J113" s="99">
        <f t="shared" si="11"/>
        <v>143.5</v>
      </c>
    </row>
    <row r="114" spans="1:10" ht="48" outlineLevel="3">
      <c r="A114" s="63" t="s">
        <v>220</v>
      </c>
      <c r="B114" s="64" t="s">
        <v>39</v>
      </c>
      <c r="C114" s="64" t="s">
        <v>141</v>
      </c>
      <c r="D114" s="64" t="s">
        <v>16</v>
      </c>
      <c r="E114" s="65">
        <v>0</v>
      </c>
      <c r="F114" s="66"/>
      <c r="G114" s="97">
        <f t="shared" si="11"/>
        <v>0</v>
      </c>
      <c r="H114" s="99">
        <f t="shared" si="11"/>
        <v>143.5</v>
      </c>
      <c r="I114" s="99">
        <f t="shared" si="11"/>
        <v>143.5</v>
      </c>
      <c r="J114" s="99">
        <f t="shared" si="11"/>
        <v>143.5</v>
      </c>
    </row>
    <row r="115" spans="1:10" ht="24" outlineLevel="3">
      <c r="A115" s="63" t="s">
        <v>150</v>
      </c>
      <c r="B115" s="64" t="s">
        <v>39</v>
      </c>
      <c r="C115" s="64" t="s">
        <v>141</v>
      </c>
      <c r="D115" s="64" t="s">
        <v>16</v>
      </c>
      <c r="E115" s="65">
        <v>0</v>
      </c>
      <c r="F115" s="66"/>
      <c r="G115" s="97">
        <f t="shared" si="11"/>
        <v>0</v>
      </c>
      <c r="H115" s="99">
        <f t="shared" si="11"/>
        <v>143.5</v>
      </c>
      <c r="I115" s="99">
        <f t="shared" si="11"/>
        <v>143.5</v>
      </c>
      <c r="J115" s="99">
        <f t="shared" si="11"/>
        <v>143.5</v>
      </c>
    </row>
    <row r="116" spans="1:10" ht="21.75" customHeight="1" outlineLevel="3">
      <c r="A116" s="63" t="s">
        <v>99</v>
      </c>
      <c r="B116" s="64" t="s">
        <v>39</v>
      </c>
      <c r="C116" s="64" t="s">
        <v>141</v>
      </c>
      <c r="D116" s="64" t="s">
        <v>16</v>
      </c>
      <c r="E116" s="65">
        <v>0</v>
      </c>
      <c r="F116" s="66">
        <v>200</v>
      </c>
      <c r="G116" s="97"/>
      <c r="H116" s="99">
        <v>143.5</v>
      </c>
      <c r="I116" s="99">
        <v>143.5</v>
      </c>
      <c r="J116" s="99">
        <v>143.5</v>
      </c>
    </row>
    <row r="117" spans="1:10" ht="15.75">
      <c r="A117" s="63" t="s">
        <v>117</v>
      </c>
      <c r="B117" s="64" t="s">
        <v>39</v>
      </c>
      <c r="C117" s="64" t="s">
        <v>52</v>
      </c>
      <c r="D117" s="64"/>
      <c r="E117" s="65"/>
      <c r="F117" s="66"/>
      <c r="G117" s="109">
        <f>SUM(G118+G124)</f>
        <v>0</v>
      </c>
      <c r="H117" s="110">
        <f>SUM(H118+H124)</f>
        <v>116169.7</v>
      </c>
      <c r="I117" s="110">
        <f>SUM(I118+I124)</f>
        <v>31244.4</v>
      </c>
      <c r="J117" s="110">
        <f>SUM(J118+J124)</f>
        <v>31600.2</v>
      </c>
    </row>
    <row r="118" spans="1:10" ht="38.25" customHeight="1" outlineLevel="1">
      <c r="A118" s="63" t="s">
        <v>249</v>
      </c>
      <c r="B118" s="64" t="s">
        <v>39</v>
      </c>
      <c r="C118" s="64" t="s">
        <v>52</v>
      </c>
      <c r="D118" s="64" t="s">
        <v>144</v>
      </c>
      <c r="E118" s="65">
        <v>0</v>
      </c>
      <c r="F118" s="67"/>
      <c r="G118" s="97">
        <f>SUM(G119:G123)</f>
        <v>0</v>
      </c>
      <c r="H118" s="99">
        <f>SUM(H119:H123)</f>
        <v>116169.7</v>
      </c>
      <c r="I118" s="99">
        <f>SUM(I119:I123)</f>
        <v>31244.4</v>
      </c>
      <c r="J118" s="99">
        <f>SUM(J119:J123)</f>
        <v>31600.2</v>
      </c>
    </row>
    <row r="119" spans="1:10" ht="24" outlineLevel="2">
      <c r="A119" s="63" t="s">
        <v>99</v>
      </c>
      <c r="B119" s="64" t="s">
        <v>39</v>
      </c>
      <c r="C119" s="64" t="s">
        <v>52</v>
      </c>
      <c r="D119" s="64" t="s">
        <v>144</v>
      </c>
      <c r="E119" s="65">
        <v>0</v>
      </c>
      <c r="F119" s="67">
        <v>200</v>
      </c>
      <c r="G119" s="97"/>
      <c r="H119" s="99">
        <f>10393.7</f>
        <v>10393.7</v>
      </c>
      <c r="I119" s="99">
        <v>10508.4</v>
      </c>
      <c r="J119" s="99">
        <v>10864.2</v>
      </c>
    </row>
    <row r="120" spans="1:10" ht="15.75" customHeight="1" outlineLevel="2">
      <c r="A120" s="63" t="s">
        <v>275</v>
      </c>
      <c r="B120" s="64" t="s">
        <v>39</v>
      </c>
      <c r="C120" s="64" t="s">
        <v>52</v>
      </c>
      <c r="D120" s="64" t="s">
        <v>144</v>
      </c>
      <c r="E120" s="65">
        <v>0</v>
      </c>
      <c r="F120" s="67">
        <v>200</v>
      </c>
      <c r="G120" s="97"/>
      <c r="H120" s="99">
        <f>26136+8000-2100-10000</f>
        <v>22036</v>
      </c>
      <c r="I120" s="99">
        <f>20736-2700-10000</f>
        <v>8036</v>
      </c>
      <c r="J120" s="99">
        <f>20736-2700-10000</f>
        <v>8036</v>
      </c>
    </row>
    <row r="121" spans="1:10" ht="15.75" customHeight="1" outlineLevel="2">
      <c r="A121" s="63" t="s">
        <v>331</v>
      </c>
      <c r="B121" s="64" t="s">
        <v>39</v>
      </c>
      <c r="C121" s="64" t="s">
        <v>52</v>
      </c>
      <c r="D121" s="64" t="s">
        <v>144</v>
      </c>
      <c r="E121" s="65">
        <v>0</v>
      </c>
      <c r="F121" s="67">
        <v>500</v>
      </c>
      <c r="G121" s="97"/>
      <c r="H121" s="99">
        <v>71640</v>
      </c>
      <c r="I121" s="99">
        <v>0</v>
      </c>
      <c r="J121" s="99">
        <v>0</v>
      </c>
    </row>
    <row r="122" spans="1:10" ht="36" customHeight="1" outlineLevel="2">
      <c r="A122" s="63" t="s">
        <v>276</v>
      </c>
      <c r="B122" s="64" t="s">
        <v>39</v>
      </c>
      <c r="C122" s="64" t="s">
        <v>52</v>
      </c>
      <c r="D122" s="64" t="s">
        <v>144</v>
      </c>
      <c r="E122" s="65">
        <v>0</v>
      </c>
      <c r="F122" s="67">
        <v>200</v>
      </c>
      <c r="G122" s="97"/>
      <c r="H122" s="99">
        <v>0</v>
      </c>
      <c r="I122" s="99">
        <v>0</v>
      </c>
      <c r="J122" s="99">
        <v>0</v>
      </c>
    </row>
    <row r="123" spans="1:10" ht="28.5" customHeight="1" outlineLevel="2" collapsed="1">
      <c r="A123" s="63" t="s">
        <v>245</v>
      </c>
      <c r="B123" s="64" t="s">
        <v>39</v>
      </c>
      <c r="C123" s="64" t="s">
        <v>52</v>
      </c>
      <c r="D123" s="64" t="s">
        <v>144</v>
      </c>
      <c r="E123" s="65">
        <v>0</v>
      </c>
      <c r="F123" s="67">
        <v>500</v>
      </c>
      <c r="G123" s="97"/>
      <c r="H123" s="99">
        <f>2100+10000</f>
        <v>12100</v>
      </c>
      <c r="I123" s="99">
        <f>2700+10000</f>
        <v>12700</v>
      </c>
      <c r="J123" s="99">
        <f>2700+10000</f>
        <v>12700</v>
      </c>
    </row>
    <row r="124" spans="1:10" ht="24" hidden="1" outlineLevel="3">
      <c r="A124" s="63" t="s">
        <v>250</v>
      </c>
      <c r="B124" s="64" t="s">
        <v>39</v>
      </c>
      <c r="C124" s="64" t="s">
        <v>52</v>
      </c>
      <c r="D124" s="64" t="s">
        <v>12</v>
      </c>
      <c r="E124" s="65">
        <v>0</v>
      </c>
      <c r="F124" s="66"/>
      <c r="G124" s="97">
        <f>SUM(G125)</f>
        <v>0</v>
      </c>
      <c r="H124" s="99">
        <f>SUM(H125)</f>
        <v>0</v>
      </c>
      <c r="I124" s="99">
        <f>SUM(I125)</f>
        <v>0</v>
      </c>
      <c r="J124" s="99">
        <f>SUM(J125)</f>
        <v>0</v>
      </c>
    </row>
    <row r="125" spans="1:10" ht="24" hidden="1" outlineLevel="3">
      <c r="A125" s="63" t="s">
        <v>151</v>
      </c>
      <c r="B125" s="64" t="s">
        <v>39</v>
      </c>
      <c r="C125" s="64" t="s">
        <v>52</v>
      </c>
      <c r="D125" s="64" t="s">
        <v>12</v>
      </c>
      <c r="E125" s="65">
        <v>0</v>
      </c>
      <c r="F125" s="66">
        <v>600</v>
      </c>
      <c r="G125" s="97">
        <v>0</v>
      </c>
      <c r="H125" s="99">
        <v>0</v>
      </c>
      <c r="I125" s="99">
        <v>0</v>
      </c>
      <c r="J125" s="99">
        <v>0</v>
      </c>
    </row>
    <row r="126" spans="1:10" ht="15.75" outlineLevel="3">
      <c r="A126" s="63" t="s">
        <v>118</v>
      </c>
      <c r="B126" s="64" t="s">
        <v>39</v>
      </c>
      <c r="C126" s="64" t="s">
        <v>53</v>
      </c>
      <c r="D126" s="64"/>
      <c r="E126" s="65"/>
      <c r="F126" s="66"/>
      <c r="G126" s="97">
        <f>SUM(G127+G131)</f>
        <v>0</v>
      </c>
      <c r="H126" s="99">
        <f>SUM(H127+H131)</f>
        <v>450</v>
      </c>
      <c r="I126" s="99">
        <f>SUM(I127+I131)</f>
        <v>2435.9</v>
      </c>
      <c r="J126" s="99">
        <f>SUM(J127+J131)</f>
        <v>2435.9</v>
      </c>
    </row>
    <row r="127" spans="1:10" ht="34.5" customHeight="1" outlineLevel="3">
      <c r="A127" s="63" t="s">
        <v>352</v>
      </c>
      <c r="B127" s="64" t="s">
        <v>39</v>
      </c>
      <c r="C127" s="64" t="s">
        <v>53</v>
      </c>
      <c r="D127" s="64" t="s">
        <v>13</v>
      </c>
      <c r="E127" s="65">
        <v>0</v>
      </c>
      <c r="F127" s="66"/>
      <c r="G127" s="97">
        <f>SUM(G128:G130)</f>
        <v>0</v>
      </c>
      <c r="H127" s="99">
        <f>SUM(H128:H130)</f>
        <v>50</v>
      </c>
      <c r="I127" s="99">
        <f>SUM(I128:I130)</f>
        <v>50</v>
      </c>
      <c r="J127" s="99">
        <f>SUM(J128:J130)</f>
        <v>50</v>
      </c>
    </row>
    <row r="128" spans="1:10" ht="24" hidden="1" outlineLevel="3">
      <c r="A128" s="63" t="s">
        <v>99</v>
      </c>
      <c r="B128" s="64" t="s">
        <v>39</v>
      </c>
      <c r="C128" s="64" t="s">
        <v>53</v>
      </c>
      <c r="D128" s="64" t="s">
        <v>13</v>
      </c>
      <c r="E128" s="65">
        <v>0</v>
      </c>
      <c r="F128" s="66">
        <v>200</v>
      </c>
      <c r="G128" s="97">
        <v>0</v>
      </c>
      <c r="H128" s="99">
        <v>0</v>
      </c>
      <c r="I128" s="99">
        <v>0</v>
      </c>
      <c r="J128" s="99">
        <v>0</v>
      </c>
    </row>
    <row r="129" spans="1:10" ht="16.5" customHeight="1" hidden="1" outlineLevel="3">
      <c r="A129" s="63" t="s">
        <v>152</v>
      </c>
      <c r="B129" s="64" t="s">
        <v>39</v>
      </c>
      <c r="C129" s="64" t="s">
        <v>53</v>
      </c>
      <c r="D129" s="64" t="s">
        <v>13</v>
      </c>
      <c r="E129" s="65">
        <v>0</v>
      </c>
      <c r="F129" s="66">
        <v>300</v>
      </c>
      <c r="G129" s="97">
        <v>0</v>
      </c>
      <c r="H129" s="99">
        <v>0</v>
      </c>
      <c r="I129" s="99">
        <v>0</v>
      </c>
      <c r="J129" s="99">
        <v>0</v>
      </c>
    </row>
    <row r="130" spans="1:10" ht="15.75" outlineLevel="3">
      <c r="A130" s="63" t="s">
        <v>139</v>
      </c>
      <c r="B130" s="64" t="s">
        <v>39</v>
      </c>
      <c r="C130" s="64" t="s">
        <v>53</v>
      </c>
      <c r="D130" s="64" t="s">
        <v>13</v>
      </c>
      <c r="E130" s="65">
        <v>0</v>
      </c>
      <c r="F130" s="66">
        <v>800</v>
      </c>
      <c r="G130" s="97"/>
      <c r="H130" s="99">
        <v>50</v>
      </c>
      <c r="I130" s="99">
        <v>50</v>
      </c>
      <c r="J130" s="99">
        <v>50</v>
      </c>
    </row>
    <row r="131" spans="1:10" ht="27.75" customHeight="1" outlineLevel="3">
      <c r="A131" s="63" t="s">
        <v>291</v>
      </c>
      <c r="B131" s="64" t="s">
        <v>39</v>
      </c>
      <c r="C131" s="64" t="s">
        <v>53</v>
      </c>
      <c r="D131" s="64" t="s">
        <v>240</v>
      </c>
      <c r="E131" s="65">
        <v>0</v>
      </c>
      <c r="F131" s="66"/>
      <c r="G131" s="97">
        <f>SUM(G132:G134)</f>
        <v>0</v>
      </c>
      <c r="H131" s="99">
        <f>SUM(H132:H134)</f>
        <v>400</v>
      </c>
      <c r="I131" s="99">
        <f>SUM(I132:I134)</f>
        <v>2385.9</v>
      </c>
      <c r="J131" s="99">
        <f>SUM(J132:J134)</f>
        <v>2385.9</v>
      </c>
    </row>
    <row r="132" spans="1:10" ht="21.75" customHeight="1" outlineLevel="3">
      <c r="A132" s="63" t="s">
        <v>99</v>
      </c>
      <c r="B132" s="64" t="s">
        <v>39</v>
      </c>
      <c r="C132" s="64" t="s">
        <v>53</v>
      </c>
      <c r="D132" s="64" t="s">
        <v>240</v>
      </c>
      <c r="E132" s="65">
        <v>0</v>
      </c>
      <c r="F132" s="66">
        <v>200</v>
      </c>
      <c r="G132" s="97"/>
      <c r="H132" s="99">
        <v>400</v>
      </c>
      <c r="I132" s="99">
        <v>400</v>
      </c>
      <c r="J132" s="99">
        <v>400</v>
      </c>
    </row>
    <row r="133" spans="1:10" ht="15.75" hidden="1" outlineLevel="3">
      <c r="A133" s="63" t="s">
        <v>153</v>
      </c>
      <c r="B133" s="64" t="s">
        <v>39</v>
      </c>
      <c r="C133" s="64" t="s">
        <v>53</v>
      </c>
      <c r="D133" s="64" t="s">
        <v>240</v>
      </c>
      <c r="E133" s="65">
        <v>0</v>
      </c>
      <c r="F133" s="66">
        <v>500</v>
      </c>
      <c r="G133" s="97"/>
      <c r="H133" s="99">
        <v>0</v>
      </c>
      <c r="I133" s="99">
        <v>0</v>
      </c>
      <c r="J133" s="99">
        <v>0</v>
      </c>
    </row>
    <row r="134" spans="1:10" ht="18" customHeight="1" outlineLevel="1">
      <c r="A134" s="63" t="s">
        <v>306</v>
      </c>
      <c r="B134" s="64" t="s">
        <v>39</v>
      </c>
      <c r="C134" s="64" t="s">
        <v>53</v>
      </c>
      <c r="D134" s="64" t="s">
        <v>240</v>
      </c>
      <c r="E134" s="65">
        <v>0</v>
      </c>
      <c r="F134" s="66"/>
      <c r="G134" s="97">
        <f>SUM(G135:G136)</f>
        <v>0</v>
      </c>
      <c r="H134" s="99">
        <f>SUM(H135:H136)</f>
        <v>0</v>
      </c>
      <c r="I134" s="99">
        <f>SUM(I135:I136)</f>
        <v>1985.9</v>
      </c>
      <c r="J134" s="99">
        <f>SUM(J135:J136)</f>
        <v>1985.9</v>
      </c>
    </row>
    <row r="135" spans="1:10" ht="54" customHeight="1" outlineLevel="1">
      <c r="A135" s="63" t="s">
        <v>332</v>
      </c>
      <c r="B135" s="64" t="s">
        <v>39</v>
      </c>
      <c r="C135" s="64" t="s">
        <v>53</v>
      </c>
      <c r="D135" s="64" t="s">
        <v>240</v>
      </c>
      <c r="E135" s="65">
        <v>0</v>
      </c>
      <c r="F135" s="66">
        <v>200</v>
      </c>
      <c r="G135" s="97"/>
      <c r="H135" s="99">
        <v>0</v>
      </c>
      <c r="I135" s="99">
        <v>1985.9</v>
      </c>
      <c r="J135" s="99">
        <f>1103.9+882</f>
        <v>1985.9</v>
      </c>
    </row>
    <row r="136" spans="1:10" ht="24" hidden="1" outlineLevel="1">
      <c r="A136" s="63" t="s">
        <v>303</v>
      </c>
      <c r="B136" s="64" t="s">
        <v>39</v>
      </c>
      <c r="C136" s="64" t="s">
        <v>53</v>
      </c>
      <c r="D136" s="64" t="s">
        <v>240</v>
      </c>
      <c r="E136" s="65">
        <v>0</v>
      </c>
      <c r="F136" s="66">
        <v>200</v>
      </c>
      <c r="G136" s="97"/>
      <c r="H136" s="99">
        <v>0</v>
      </c>
      <c r="I136" s="99">
        <f>530-60-470</f>
        <v>0</v>
      </c>
      <c r="J136" s="99">
        <f>530-60-470</f>
        <v>0</v>
      </c>
    </row>
    <row r="137" spans="1:10" ht="16.5" customHeight="1" outlineLevel="1">
      <c r="A137" s="63" t="s">
        <v>55</v>
      </c>
      <c r="B137" s="64" t="s">
        <v>39</v>
      </c>
      <c r="C137" s="64" t="s">
        <v>56</v>
      </c>
      <c r="D137" s="64"/>
      <c r="E137" s="65"/>
      <c r="F137" s="66"/>
      <c r="G137" s="97">
        <f>SUM(G138+G151)</f>
        <v>0</v>
      </c>
      <c r="H137" s="99">
        <f>SUM(H138+H151)</f>
        <v>10658.3</v>
      </c>
      <c r="I137" s="99">
        <f>SUM(I138+I151)</f>
        <v>10967.900000000001</v>
      </c>
      <c r="J137" s="99">
        <f>SUM(J138+J151)</f>
        <v>11002.2</v>
      </c>
    </row>
    <row r="138" spans="1:10" ht="21" customHeight="1" outlineLevel="1">
      <c r="A138" s="63" t="s">
        <v>54</v>
      </c>
      <c r="B138" s="64" t="s">
        <v>39</v>
      </c>
      <c r="C138" s="64" t="s">
        <v>57</v>
      </c>
      <c r="D138" s="64"/>
      <c r="E138" s="65"/>
      <c r="F138" s="66"/>
      <c r="G138" s="97">
        <f>SUM(G139+G148+G146)</f>
        <v>0</v>
      </c>
      <c r="H138" s="99">
        <f>SUM(H139+H148+H146)</f>
        <v>4547</v>
      </c>
      <c r="I138" s="99">
        <f>SUM(I139+I148+I146)</f>
        <v>4856.6</v>
      </c>
      <c r="J138" s="99">
        <f>SUM(J139+J148+J146)</f>
        <v>4890.9</v>
      </c>
    </row>
    <row r="139" spans="1:10" ht="2.25" customHeight="1" hidden="1" outlineLevel="1" collapsed="1">
      <c r="A139" s="63" t="s">
        <v>292</v>
      </c>
      <c r="B139" s="64" t="s">
        <v>39</v>
      </c>
      <c r="C139" s="64" t="s">
        <v>57</v>
      </c>
      <c r="D139" s="64" t="s">
        <v>6</v>
      </c>
      <c r="E139" s="65">
        <v>0</v>
      </c>
      <c r="F139" s="66"/>
      <c r="G139" s="97">
        <f>SUM(G140+G144)</f>
        <v>0</v>
      </c>
      <c r="H139" s="99">
        <f>SUM(H140+H144)</f>
        <v>0</v>
      </c>
      <c r="I139" s="99">
        <f>SUM(I140+I144)</f>
        <v>0</v>
      </c>
      <c r="J139" s="99">
        <f>SUM(J140+J144)</f>
        <v>0</v>
      </c>
    </row>
    <row r="140" spans="1:10" ht="35.25" customHeight="1" hidden="1" outlineLevel="2" collapsed="1">
      <c r="A140" s="63" t="s">
        <v>178</v>
      </c>
      <c r="B140" s="64" t="s">
        <v>39</v>
      </c>
      <c r="C140" s="64" t="s">
        <v>57</v>
      </c>
      <c r="D140" s="64" t="s">
        <v>6</v>
      </c>
      <c r="E140" s="65">
        <v>1</v>
      </c>
      <c r="F140" s="66"/>
      <c r="G140" s="97">
        <f>SUM(G141:G143)</f>
        <v>0</v>
      </c>
      <c r="H140" s="99">
        <f>SUM(H141:H143)</f>
        <v>0</v>
      </c>
      <c r="I140" s="99">
        <f>SUM(I141:I143)</f>
        <v>0</v>
      </c>
      <c r="J140" s="99">
        <f>SUM(J141:J143)</f>
        <v>0</v>
      </c>
    </row>
    <row r="141" spans="1:10" ht="28.5" customHeight="1" hidden="1" outlineLevel="5">
      <c r="A141" s="63" t="s">
        <v>99</v>
      </c>
      <c r="B141" s="64" t="s">
        <v>39</v>
      </c>
      <c r="C141" s="64" t="s">
        <v>57</v>
      </c>
      <c r="D141" s="64" t="s">
        <v>6</v>
      </c>
      <c r="E141" s="65">
        <v>1</v>
      </c>
      <c r="F141" s="66">
        <v>200</v>
      </c>
      <c r="G141" s="97"/>
      <c r="H141" s="99">
        <v>0</v>
      </c>
      <c r="I141" s="99">
        <v>0</v>
      </c>
      <c r="J141" s="99">
        <v>0</v>
      </c>
    </row>
    <row r="142" spans="1:10" ht="1.5" customHeight="1" hidden="1" outlineLevel="5">
      <c r="A142" s="63" t="s">
        <v>283</v>
      </c>
      <c r="B142" s="64" t="s">
        <v>39</v>
      </c>
      <c r="C142" s="64" t="s">
        <v>57</v>
      </c>
      <c r="D142" s="64" t="s">
        <v>6</v>
      </c>
      <c r="E142" s="65">
        <v>1</v>
      </c>
      <c r="F142" s="66">
        <v>500</v>
      </c>
      <c r="G142" s="97"/>
      <c r="H142" s="99">
        <v>0</v>
      </c>
      <c r="I142" s="99">
        <v>0</v>
      </c>
      <c r="J142" s="99">
        <v>0</v>
      </c>
    </row>
    <row r="143" spans="1:10" ht="13.5" customHeight="1" hidden="1" outlineLevel="2">
      <c r="A143" s="63" t="s">
        <v>153</v>
      </c>
      <c r="B143" s="64" t="s">
        <v>39</v>
      </c>
      <c r="C143" s="64" t="s">
        <v>57</v>
      </c>
      <c r="D143" s="64" t="s">
        <v>6</v>
      </c>
      <c r="E143" s="65">
        <v>1</v>
      </c>
      <c r="F143" s="66">
        <v>500</v>
      </c>
      <c r="G143" s="97"/>
      <c r="H143" s="99">
        <v>0</v>
      </c>
      <c r="I143" s="99">
        <v>0</v>
      </c>
      <c r="J143" s="99">
        <v>0</v>
      </c>
    </row>
    <row r="144" spans="1:10" ht="23.25" customHeight="1" hidden="1" outlineLevel="2">
      <c r="A144" s="63" t="s">
        <v>196</v>
      </c>
      <c r="B144" s="64" t="s">
        <v>39</v>
      </c>
      <c r="C144" s="64" t="s">
        <v>57</v>
      </c>
      <c r="D144" s="64" t="s">
        <v>6</v>
      </c>
      <c r="E144" s="65">
        <v>3</v>
      </c>
      <c r="F144" s="66"/>
      <c r="G144" s="97">
        <f>SUM(G145)</f>
        <v>0</v>
      </c>
      <c r="H144" s="99">
        <f>SUM(H145)</f>
        <v>0</v>
      </c>
      <c r="I144" s="99">
        <f>SUM(I145)</f>
        <v>0</v>
      </c>
      <c r="J144" s="99">
        <f>SUM(J145)</f>
        <v>0</v>
      </c>
    </row>
    <row r="145" spans="1:10" ht="24" hidden="1" outlineLevel="2">
      <c r="A145" s="63" t="s">
        <v>154</v>
      </c>
      <c r="B145" s="64" t="s">
        <v>39</v>
      </c>
      <c r="C145" s="64" t="s">
        <v>57</v>
      </c>
      <c r="D145" s="64" t="s">
        <v>6</v>
      </c>
      <c r="E145" s="65">
        <v>3</v>
      </c>
      <c r="F145" s="66">
        <v>400</v>
      </c>
      <c r="G145" s="97"/>
      <c r="H145" s="99">
        <v>0</v>
      </c>
      <c r="I145" s="99">
        <v>0</v>
      </c>
      <c r="J145" s="99">
        <v>0</v>
      </c>
    </row>
    <row r="146" spans="1:10" ht="48" outlineLevel="5">
      <c r="A146" s="63" t="s">
        <v>346</v>
      </c>
      <c r="B146" s="64" t="s">
        <v>39</v>
      </c>
      <c r="C146" s="64" t="s">
        <v>57</v>
      </c>
      <c r="D146" s="64" t="s">
        <v>14</v>
      </c>
      <c r="E146" s="65">
        <v>0</v>
      </c>
      <c r="F146" s="66"/>
      <c r="G146" s="97">
        <f>SUM(G147)</f>
        <v>0</v>
      </c>
      <c r="H146" s="99">
        <f>SUM(H147)</f>
        <v>4000</v>
      </c>
      <c r="I146" s="99">
        <f>SUM(I147)</f>
        <v>4000</v>
      </c>
      <c r="J146" s="99">
        <f>SUM(J147)</f>
        <v>4000</v>
      </c>
    </row>
    <row r="147" spans="1:10" ht="24" outlineLevel="5">
      <c r="A147" s="63" t="s">
        <v>151</v>
      </c>
      <c r="B147" s="64" t="s">
        <v>39</v>
      </c>
      <c r="C147" s="64" t="s">
        <v>57</v>
      </c>
      <c r="D147" s="64" t="s">
        <v>14</v>
      </c>
      <c r="E147" s="65">
        <v>0</v>
      </c>
      <c r="F147" s="66">
        <v>600</v>
      </c>
      <c r="G147" s="97"/>
      <c r="H147" s="99">
        <v>4000</v>
      </c>
      <c r="I147" s="99">
        <v>4000</v>
      </c>
      <c r="J147" s="99">
        <v>4000</v>
      </c>
    </row>
    <row r="148" spans="1:10" ht="49.5" customHeight="1" outlineLevel="5">
      <c r="A148" s="63" t="s">
        <v>231</v>
      </c>
      <c r="B148" s="64" t="s">
        <v>39</v>
      </c>
      <c r="C148" s="64" t="s">
        <v>57</v>
      </c>
      <c r="D148" s="64"/>
      <c r="E148" s="65"/>
      <c r="F148" s="66"/>
      <c r="G148" s="97">
        <f aca="true" t="shared" si="12" ref="G148:J149">SUM(G149)</f>
        <v>0</v>
      </c>
      <c r="H148" s="99">
        <f t="shared" si="12"/>
        <v>547</v>
      </c>
      <c r="I148" s="99">
        <f t="shared" si="12"/>
        <v>856.6</v>
      </c>
      <c r="J148" s="99">
        <f t="shared" si="12"/>
        <v>890.9</v>
      </c>
    </row>
    <row r="149" spans="1:10" ht="24" outlineLevel="5">
      <c r="A149" s="63" t="s">
        <v>150</v>
      </c>
      <c r="B149" s="64" t="s">
        <v>39</v>
      </c>
      <c r="C149" s="64" t="s">
        <v>57</v>
      </c>
      <c r="D149" s="64" t="s">
        <v>16</v>
      </c>
      <c r="E149" s="65">
        <v>0</v>
      </c>
      <c r="F149" s="66"/>
      <c r="G149" s="97">
        <f t="shared" si="12"/>
        <v>0</v>
      </c>
      <c r="H149" s="99">
        <f t="shared" si="12"/>
        <v>547</v>
      </c>
      <c r="I149" s="99">
        <f t="shared" si="12"/>
        <v>856.6</v>
      </c>
      <c r="J149" s="99">
        <f t="shared" si="12"/>
        <v>890.9</v>
      </c>
    </row>
    <row r="150" spans="1:10" ht="15.75" outlineLevel="5">
      <c r="A150" s="63" t="s">
        <v>139</v>
      </c>
      <c r="B150" s="64" t="s">
        <v>39</v>
      </c>
      <c r="C150" s="64" t="s">
        <v>57</v>
      </c>
      <c r="D150" s="64" t="s">
        <v>16</v>
      </c>
      <c r="E150" s="65">
        <v>0</v>
      </c>
      <c r="F150" s="66">
        <v>800</v>
      </c>
      <c r="G150" s="97"/>
      <c r="H150" s="99">
        <v>547</v>
      </c>
      <c r="I150" s="99">
        <v>856.6</v>
      </c>
      <c r="J150" s="99">
        <v>890.9</v>
      </c>
    </row>
    <row r="151" spans="1:10" ht="15.75" outlineLevel="5">
      <c r="A151" s="63" t="s">
        <v>130</v>
      </c>
      <c r="B151" s="64" t="s">
        <v>39</v>
      </c>
      <c r="C151" s="64" t="s">
        <v>129</v>
      </c>
      <c r="D151" s="64"/>
      <c r="E151" s="65"/>
      <c r="F151" s="66"/>
      <c r="G151" s="97">
        <f>SUM(G152+G155)</f>
        <v>0</v>
      </c>
      <c r="H151" s="99">
        <f>SUM(H152+H155)</f>
        <v>6111.3</v>
      </c>
      <c r="I151" s="99">
        <f>SUM(I152+I155)</f>
        <v>6111.3</v>
      </c>
      <c r="J151" s="99">
        <f>SUM(J152+J155)</f>
        <v>6111.3</v>
      </c>
    </row>
    <row r="152" spans="1:10" ht="24" outlineLevel="5">
      <c r="A152" s="63" t="s">
        <v>150</v>
      </c>
      <c r="B152" s="64" t="s">
        <v>39</v>
      </c>
      <c r="C152" s="64" t="s">
        <v>129</v>
      </c>
      <c r="D152" s="64" t="s">
        <v>16</v>
      </c>
      <c r="E152" s="65">
        <v>0</v>
      </c>
      <c r="F152" s="66"/>
      <c r="G152" s="97">
        <f>SUM(G153:G154)</f>
        <v>0</v>
      </c>
      <c r="H152" s="99">
        <f>SUM(H153:H154)</f>
        <v>6111.3</v>
      </c>
      <c r="I152" s="99">
        <f>SUM(I153:I154)</f>
        <v>6111.3</v>
      </c>
      <c r="J152" s="99">
        <f>SUM(J153:J154)</f>
        <v>6111.3</v>
      </c>
    </row>
    <row r="153" spans="1:10" ht="39.75" customHeight="1" outlineLevel="5">
      <c r="A153" s="63" t="s">
        <v>297</v>
      </c>
      <c r="B153" s="64" t="s">
        <v>39</v>
      </c>
      <c r="C153" s="64" t="s">
        <v>129</v>
      </c>
      <c r="D153" s="64" t="s">
        <v>16</v>
      </c>
      <c r="E153" s="65">
        <v>0</v>
      </c>
      <c r="F153" s="66">
        <v>500</v>
      </c>
      <c r="G153" s="97"/>
      <c r="H153" s="99">
        <v>6111.3</v>
      </c>
      <c r="I153" s="99">
        <v>6111.3</v>
      </c>
      <c r="J153" s="99">
        <v>6111.3</v>
      </c>
    </row>
    <row r="154" spans="1:10" ht="26.25" customHeight="1" hidden="1" outlineLevel="5">
      <c r="A154" s="63" t="s">
        <v>314</v>
      </c>
      <c r="B154" s="64" t="s">
        <v>39</v>
      </c>
      <c r="C154" s="64" t="s">
        <v>129</v>
      </c>
      <c r="D154" s="64" t="s">
        <v>16</v>
      </c>
      <c r="E154" s="65">
        <v>0</v>
      </c>
      <c r="F154" s="66">
        <v>200</v>
      </c>
      <c r="G154" s="97"/>
      <c r="H154" s="99">
        <f>500-500</f>
        <v>0</v>
      </c>
      <c r="I154" s="99">
        <v>0</v>
      </c>
      <c r="J154" s="99">
        <v>0</v>
      </c>
    </row>
    <row r="155" spans="1:10" ht="24" hidden="1" outlineLevel="5">
      <c r="A155" s="63" t="s">
        <v>250</v>
      </c>
      <c r="B155" s="64" t="s">
        <v>39</v>
      </c>
      <c r="C155" s="64" t="s">
        <v>129</v>
      </c>
      <c r="D155" s="64" t="s">
        <v>12</v>
      </c>
      <c r="E155" s="65">
        <v>0</v>
      </c>
      <c r="F155" s="66"/>
      <c r="G155" s="97">
        <f>SUM(G156:G156)</f>
        <v>0</v>
      </c>
      <c r="H155" s="99">
        <f>SUM(H156:H156)</f>
        <v>0</v>
      </c>
      <c r="I155" s="99">
        <f>SUM(I156:I156)</f>
        <v>0</v>
      </c>
      <c r="J155" s="99">
        <f>SUM(J156:J156)</f>
        <v>0</v>
      </c>
    </row>
    <row r="156" spans="1:10" ht="24" hidden="1" outlineLevel="5">
      <c r="A156" s="63" t="s">
        <v>151</v>
      </c>
      <c r="B156" s="64" t="s">
        <v>39</v>
      </c>
      <c r="C156" s="64" t="s">
        <v>129</v>
      </c>
      <c r="D156" s="64" t="s">
        <v>12</v>
      </c>
      <c r="E156" s="65">
        <v>0</v>
      </c>
      <c r="F156" s="66">
        <v>600</v>
      </c>
      <c r="G156" s="97"/>
      <c r="H156" s="99">
        <v>0</v>
      </c>
      <c r="I156" s="99">
        <v>0</v>
      </c>
      <c r="J156" s="99">
        <v>0</v>
      </c>
    </row>
    <row r="157" spans="1:10" ht="15.75" outlineLevel="5">
      <c r="A157" s="63" t="s">
        <v>58</v>
      </c>
      <c r="B157" s="64" t="s">
        <v>39</v>
      </c>
      <c r="C157" s="64" t="s">
        <v>112</v>
      </c>
      <c r="D157" s="64"/>
      <c r="E157" s="65"/>
      <c r="F157" s="66"/>
      <c r="G157" s="97">
        <f>SUM(G158)</f>
        <v>0</v>
      </c>
      <c r="H157" s="99">
        <f>SUM(H158)</f>
        <v>835</v>
      </c>
      <c r="I157" s="99">
        <f>SUM(I158)</f>
        <v>860</v>
      </c>
      <c r="J157" s="99">
        <f>SUM(J158)</f>
        <v>870</v>
      </c>
    </row>
    <row r="158" spans="1:10" ht="27" customHeight="1" outlineLevel="5">
      <c r="A158" s="63" t="s">
        <v>340</v>
      </c>
      <c r="B158" s="64" t="s">
        <v>39</v>
      </c>
      <c r="C158" s="64" t="s">
        <v>60</v>
      </c>
      <c r="D158" s="64" t="s">
        <v>15</v>
      </c>
      <c r="E158" s="65">
        <v>0</v>
      </c>
      <c r="F158" s="66"/>
      <c r="G158" s="97">
        <f>SUM(G159:G160)</f>
        <v>0</v>
      </c>
      <c r="H158" s="99">
        <f>SUM(H159:H160)</f>
        <v>835</v>
      </c>
      <c r="I158" s="99">
        <f>SUM(I159:I160)</f>
        <v>860</v>
      </c>
      <c r="J158" s="99">
        <f>SUM(J159:J160)</f>
        <v>870</v>
      </c>
    </row>
    <row r="159" spans="1:10" ht="24.75" customHeight="1" outlineLevel="5">
      <c r="A159" s="63" t="s">
        <v>99</v>
      </c>
      <c r="B159" s="64" t="s">
        <v>39</v>
      </c>
      <c r="C159" s="64" t="s">
        <v>60</v>
      </c>
      <c r="D159" s="64" t="s">
        <v>15</v>
      </c>
      <c r="E159" s="65">
        <v>0</v>
      </c>
      <c r="F159" s="66">
        <v>200</v>
      </c>
      <c r="G159" s="97"/>
      <c r="H159" s="99">
        <v>835</v>
      </c>
      <c r="I159" s="99">
        <v>860</v>
      </c>
      <c r="J159" s="99">
        <v>870</v>
      </c>
    </row>
    <row r="160" spans="1:10" ht="0.75" customHeight="1" hidden="1" outlineLevel="5">
      <c r="A160" s="63" t="s">
        <v>151</v>
      </c>
      <c r="B160" s="64" t="s">
        <v>39</v>
      </c>
      <c r="C160" s="64" t="s">
        <v>60</v>
      </c>
      <c r="D160" s="64" t="s">
        <v>15</v>
      </c>
      <c r="E160" s="65">
        <v>0</v>
      </c>
      <c r="F160" s="66">
        <v>600</v>
      </c>
      <c r="G160" s="97">
        <v>0</v>
      </c>
      <c r="H160" s="99">
        <v>0</v>
      </c>
      <c r="I160" s="99">
        <v>0</v>
      </c>
      <c r="J160" s="99">
        <v>0</v>
      </c>
    </row>
    <row r="161" spans="1:10" ht="18.75" customHeight="1" outlineLevel="5">
      <c r="A161" s="63" t="s">
        <v>61</v>
      </c>
      <c r="B161" s="64" t="s">
        <v>39</v>
      </c>
      <c r="C161" s="64" t="s">
        <v>64</v>
      </c>
      <c r="D161" s="64"/>
      <c r="E161" s="65"/>
      <c r="F161" s="66"/>
      <c r="G161" s="97">
        <f>SUM(G162+G185+G240+G253+G230)</f>
        <v>0</v>
      </c>
      <c r="H161" s="99">
        <f>SUM(H162+H185+H240+H253+H230)</f>
        <v>382315.19978</v>
      </c>
      <c r="I161" s="99">
        <f>SUM(I162+I185+I240+I253+I230)</f>
        <v>334241.82840999996</v>
      </c>
      <c r="J161" s="99">
        <f>SUM(J162+J185+J240+J253+J230)</f>
        <v>237787.71030000004</v>
      </c>
    </row>
    <row r="162" spans="1:10" ht="19.5" customHeight="1" outlineLevel="1">
      <c r="A162" s="63" t="s">
        <v>62</v>
      </c>
      <c r="B162" s="64" t="s">
        <v>39</v>
      </c>
      <c r="C162" s="64" t="s">
        <v>63</v>
      </c>
      <c r="D162" s="64"/>
      <c r="E162" s="65"/>
      <c r="F162" s="66"/>
      <c r="G162" s="97">
        <f>SUM(G163+G171+G169+G177+G182)</f>
        <v>0</v>
      </c>
      <c r="H162" s="99">
        <f>SUM(H163+H171+H169+H177+H182)</f>
        <v>41507.47443</v>
      </c>
      <c r="I162" s="99">
        <f>SUM(I163+I171+I169+I177+I182)</f>
        <v>40720.27443</v>
      </c>
      <c r="J162" s="99">
        <f>SUM(J163+J171+J169+J177+J182)</f>
        <v>40686.17443</v>
      </c>
    </row>
    <row r="163" spans="1:10" ht="35.25" customHeight="1" outlineLevel="2" collapsed="1">
      <c r="A163" s="63" t="s">
        <v>292</v>
      </c>
      <c r="B163" s="64" t="s">
        <v>39</v>
      </c>
      <c r="C163" s="64" t="s">
        <v>63</v>
      </c>
      <c r="D163" s="64" t="s">
        <v>6</v>
      </c>
      <c r="E163" s="65">
        <v>0</v>
      </c>
      <c r="F163" s="66"/>
      <c r="G163" s="97">
        <f>SUM(G164+G167)</f>
        <v>0</v>
      </c>
      <c r="H163" s="99">
        <f>SUM(H164+H167)</f>
        <v>350</v>
      </c>
      <c r="I163" s="99">
        <f>SUM(I164+I167)</f>
        <v>0</v>
      </c>
      <c r="J163" s="99">
        <f>SUM(J164+J167)</f>
        <v>0</v>
      </c>
    </row>
    <row r="164" spans="1:10" ht="32.25" customHeight="1" hidden="1" outlineLevel="3">
      <c r="A164" s="63" t="s">
        <v>196</v>
      </c>
      <c r="B164" s="64" t="s">
        <v>39</v>
      </c>
      <c r="C164" s="64" t="s">
        <v>63</v>
      </c>
      <c r="D164" s="64" t="s">
        <v>6</v>
      </c>
      <c r="E164" s="65">
        <v>3</v>
      </c>
      <c r="F164" s="66"/>
      <c r="G164" s="97">
        <f>SUM(G165:G166)</f>
        <v>0</v>
      </c>
      <c r="H164" s="99">
        <f>SUM(H165:H166)</f>
        <v>0</v>
      </c>
      <c r="I164" s="99">
        <f>SUM(I165:I166)</f>
        <v>0</v>
      </c>
      <c r="J164" s="99">
        <f>SUM(J165:J166)</f>
        <v>0</v>
      </c>
    </row>
    <row r="165" spans="1:10" ht="30" customHeight="1" hidden="1" outlineLevel="3">
      <c r="A165" s="63" t="s">
        <v>154</v>
      </c>
      <c r="B165" s="64" t="s">
        <v>39</v>
      </c>
      <c r="C165" s="64" t="s">
        <v>63</v>
      </c>
      <c r="D165" s="64" t="s">
        <v>6</v>
      </c>
      <c r="E165" s="65">
        <v>3</v>
      </c>
      <c r="F165" s="66">
        <v>400</v>
      </c>
      <c r="G165" s="97">
        <v>0</v>
      </c>
      <c r="H165" s="99">
        <v>0</v>
      </c>
      <c r="I165" s="99">
        <v>0</v>
      </c>
      <c r="J165" s="99">
        <v>0</v>
      </c>
    </row>
    <row r="166" spans="1:10" ht="24" hidden="1">
      <c r="A166" s="63" t="s">
        <v>151</v>
      </c>
      <c r="B166" s="64" t="s">
        <v>39</v>
      </c>
      <c r="C166" s="64" t="s">
        <v>63</v>
      </c>
      <c r="D166" s="64" t="s">
        <v>6</v>
      </c>
      <c r="E166" s="65">
        <v>3</v>
      </c>
      <c r="F166" s="66">
        <v>600</v>
      </c>
      <c r="G166" s="97">
        <v>0</v>
      </c>
      <c r="H166" s="99">
        <v>0</v>
      </c>
      <c r="I166" s="99">
        <v>0</v>
      </c>
      <c r="J166" s="99">
        <v>0</v>
      </c>
    </row>
    <row r="167" spans="1:10" ht="27" customHeight="1">
      <c r="A167" s="63" t="s">
        <v>179</v>
      </c>
      <c r="B167" s="64" t="s">
        <v>39</v>
      </c>
      <c r="C167" s="64" t="s">
        <v>63</v>
      </c>
      <c r="D167" s="64" t="s">
        <v>6</v>
      </c>
      <c r="E167" s="65">
        <v>4</v>
      </c>
      <c r="F167" s="66"/>
      <c r="G167" s="97">
        <f>SUM(G168:G168)</f>
        <v>0</v>
      </c>
      <c r="H167" s="99">
        <f>SUM(H168:H168)</f>
        <v>350</v>
      </c>
      <c r="I167" s="99">
        <f>SUM(I168:I168)</f>
        <v>0</v>
      </c>
      <c r="J167" s="99">
        <f>SUM(J168:J168)</f>
        <v>0</v>
      </c>
    </row>
    <row r="168" spans="1:10" ht="23.25" customHeight="1">
      <c r="A168" s="63" t="s">
        <v>151</v>
      </c>
      <c r="B168" s="64" t="s">
        <v>39</v>
      </c>
      <c r="C168" s="64" t="s">
        <v>63</v>
      </c>
      <c r="D168" s="64" t="s">
        <v>6</v>
      </c>
      <c r="E168" s="65">
        <v>4</v>
      </c>
      <c r="F168" s="66">
        <v>600</v>
      </c>
      <c r="G168" s="97"/>
      <c r="H168" s="99">
        <v>350</v>
      </c>
      <c r="I168" s="99">
        <v>0</v>
      </c>
      <c r="J168" s="99">
        <v>0</v>
      </c>
    </row>
    <row r="169" spans="1:10" ht="87.75" customHeight="1">
      <c r="A169" s="63" t="s">
        <v>307</v>
      </c>
      <c r="B169" s="64" t="s">
        <v>39</v>
      </c>
      <c r="C169" s="64" t="s">
        <v>63</v>
      </c>
      <c r="D169" s="64" t="s">
        <v>197</v>
      </c>
      <c r="E169" s="65">
        <v>0</v>
      </c>
      <c r="F169" s="66"/>
      <c r="G169" s="97">
        <f>SUM(G170:G170)</f>
        <v>0</v>
      </c>
      <c r="H169" s="99">
        <f>SUM(H170:H170)</f>
        <v>131.17443</v>
      </c>
      <c r="I169" s="99">
        <f>SUM(I170:I170)</f>
        <v>131.17443</v>
      </c>
      <c r="J169" s="99">
        <f>SUM(J170:J170)</f>
        <v>131.17443</v>
      </c>
    </row>
    <row r="170" spans="1:10" ht="27" customHeight="1">
      <c r="A170" s="63" t="s">
        <v>151</v>
      </c>
      <c r="B170" s="64" t="s">
        <v>39</v>
      </c>
      <c r="C170" s="64" t="s">
        <v>63</v>
      </c>
      <c r="D170" s="64" t="s">
        <v>197</v>
      </c>
      <c r="E170" s="65">
        <v>0</v>
      </c>
      <c r="F170" s="66">
        <v>600</v>
      </c>
      <c r="G170" s="97"/>
      <c r="H170" s="99">
        <v>131.17443</v>
      </c>
      <c r="I170" s="99">
        <v>131.17443</v>
      </c>
      <c r="J170" s="99">
        <v>131.17443</v>
      </c>
    </row>
    <row r="171" spans="1:10" ht="36" outlineLevel="5">
      <c r="A171" s="63" t="s">
        <v>347</v>
      </c>
      <c r="B171" s="64" t="s">
        <v>39</v>
      </c>
      <c r="C171" s="64" t="s">
        <v>63</v>
      </c>
      <c r="D171" s="64" t="s">
        <v>19</v>
      </c>
      <c r="E171" s="65">
        <v>0</v>
      </c>
      <c r="F171" s="66"/>
      <c r="G171" s="97">
        <f>SUM(G172:G176)</f>
        <v>0</v>
      </c>
      <c r="H171" s="99">
        <f>SUM(H172:H176)</f>
        <v>26904.4</v>
      </c>
      <c r="I171" s="99">
        <f>SUM(I172:I176)</f>
        <v>26632.399999999998</v>
      </c>
      <c r="J171" s="99">
        <f>SUM(J172:J176)</f>
        <v>26598.3</v>
      </c>
    </row>
    <row r="172" spans="1:10" ht="24" outlineLevel="5">
      <c r="A172" s="63" t="s">
        <v>151</v>
      </c>
      <c r="B172" s="64" t="s">
        <v>39</v>
      </c>
      <c r="C172" s="64" t="s">
        <v>63</v>
      </c>
      <c r="D172" s="64" t="s">
        <v>19</v>
      </c>
      <c r="E172" s="65">
        <v>0</v>
      </c>
      <c r="F172" s="66">
        <v>600</v>
      </c>
      <c r="G172" s="97"/>
      <c r="H172" s="99">
        <v>10500</v>
      </c>
      <c r="I172" s="99">
        <v>10500</v>
      </c>
      <c r="J172" s="99">
        <v>10500</v>
      </c>
    </row>
    <row r="173" spans="1:10" ht="33.75" customHeight="1" outlineLevel="5">
      <c r="A173" s="63" t="s">
        <v>143</v>
      </c>
      <c r="B173" s="64" t="s">
        <v>39</v>
      </c>
      <c r="C173" s="64" t="s">
        <v>63</v>
      </c>
      <c r="D173" s="64" t="s">
        <v>19</v>
      </c>
      <c r="E173" s="65">
        <v>0</v>
      </c>
      <c r="F173" s="66">
        <v>600</v>
      </c>
      <c r="G173" s="97"/>
      <c r="H173" s="99">
        <v>16369.5</v>
      </c>
      <c r="I173" s="99">
        <v>16102.3</v>
      </c>
      <c r="J173" s="99">
        <v>16068.2</v>
      </c>
    </row>
    <row r="174" spans="1:10" ht="34.5" customHeight="1" hidden="1" outlineLevel="5">
      <c r="A174" s="63" t="s">
        <v>266</v>
      </c>
      <c r="B174" s="64" t="s">
        <v>39</v>
      </c>
      <c r="C174" s="64" t="s">
        <v>63</v>
      </c>
      <c r="D174" s="64" t="s">
        <v>19</v>
      </c>
      <c r="E174" s="65">
        <v>0</v>
      </c>
      <c r="F174" s="66">
        <v>600</v>
      </c>
      <c r="G174" s="97"/>
      <c r="H174" s="99">
        <v>0</v>
      </c>
      <c r="I174" s="99">
        <v>0</v>
      </c>
      <c r="J174" s="99">
        <v>0</v>
      </c>
    </row>
    <row r="175" spans="1:10" ht="29.25" customHeight="1" outlineLevel="5">
      <c r="A175" s="63" t="s">
        <v>155</v>
      </c>
      <c r="B175" s="64" t="s">
        <v>39</v>
      </c>
      <c r="C175" s="64" t="s">
        <v>63</v>
      </c>
      <c r="D175" s="64" t="s">
        <v>19</v>
      </c>
      <c r="E175" s="65">
        <v>0</v>
      </c>
      <c r="F175" s="66">
        <v>600</v>
      </c>
      <c r="G175" s="97"/>
      <c r="H175" s="99">
        <v>34.9</v>
      </c>
      <c r="I175" s="99">
        <v>30.1</v>
      </c>
      <c r="J175" s="99">
        <v>30.1</v>
      </c>
    </row>
    <row r="176" spans="1:10" ht="96" hidden="1" outlineLevel="5">
      <c r="A176" s="63" t="s">
        <v>244</v>
      </c>
      <c r="B176" s="64" t="s">
        <v>39</v>
      </c>
      <c r="C176" s="64" t="s">
        <v>63</v>
      </c>
      <c r="D176" s="64" t="s">
        <v>19</v>
      </c>
      <c r="E176" s="65">
        <v>0</v>
      </c>
      <c r="F176" s="66">
        <v>600</v>
      </c>
      <c r="G176" s="97">
        <v>0</v>
      </c>
      <c r="H176" s="99">
        <v>0</v>
      </c>
      <c r="I176" s="99">
        <v>0</v>
      </c>
      <c r="J176" s="99">
        <v>0</v>
      </c>
    </row>
    <row r="177" spans="1:10" ht="29.25" customHeight="1" outlineLevel="5">
      <c r="A177" s="63" t="s">
        <v>313</v>
      </c>
      <c r="B177" s="64" t="s">
        <v>39</v>
      </c>
      <c r="C177" s="64" t="s">
        <v>63</v>
      </c>
      <c r="D177" s="64" t="s">
        <v>20</v>
      </c>
      <c r="E177" s="65">
        <v>0</v>
      </c>
      <c r="F177" s="112"/>
      <c r="G177" s="109">
        <f>SUM(G178)</f>
        <v>0</v>
      </c>
      <c r="H177" s="110">
        <f>SUM(H178)</f>
        <v>14121.9</v>
      </c>
      <c r="I177" s="110">
        <f>SUM(I178)</f>
        <v>13956.7</v>
      </c>
      <c r="J177" s="110">
        <f>SUM(J178)</f>
        <v>13956.7</v>
      </c>
    </row>
    <row r="178" spans="1:10" ht="15.75" outlineLevel="5">
      <c r="A178" s="63" t="s">
        <v>267</v>
      </c>
      <c r="B178" s="64" t="s">
        <v>39</v>
      </c>
      <c r="C178" s="64" t="s">
        <v>63</v>
      </c>
      <c r="D178" s="64" t="s">
        <v>20</v>
      </c>
      <c r="E178" s="65">
        <v>1</v>
      </c>
      <c r="F178" s="112"/>
      <c r="G178" s="109">
        <f>SUM(G179:G181)</f>
        <v>0</v>
      </c>
      <c r="H178" s="110">
        <f>SUM(H179:H181)</f>
        <v>14121.9</v>
      </c>
      <c r="I178" s="110">
        <f>SUM(I179:I181)</f>
        <v>13956.7</v>
      </c>
      <c r="J178" s="110">
        <f>SUM(J179:J181)</f>
        <v>13956.7</v>
      </c>
    </row>
    <row r="179" spans="1:10" ht="57.75" customHeight="1" outlineLevel="5">
      <c r="A179" s="63" t="s">
        <v>221</v>
      </c>
      <c r="B179" s="64" t="s">
        <v>39</v>
      </c>
      <c r="C179" s="64" t="s">
        <v>63</v>
      </c>
      <c r="D179" s="64" t="s">
        <v>20</v>
      </c>
      <c r="E179" s="65">
        <v>1</v>
      </c>
      <c r="F179" s="66">
        <v>600</v>
      </c>
      <c r="G179" s="97"/>
      <c r="H179" s="99">
        <v>10121.9</v>
      </c>
      <c r="I179" s="99">
        <v>9956.7</v>
      </c>
      <c r="J179" s="99">
        <v>9956.7</v>
      </c>
    </row>
    <row r="180" spans="1:10" ht="0.75" customHeight="1" hidden="1" outlineLevel="5">
      <c r="A180" s="63" t="s">
        <v>266</v>
      </c>
      <c r="B180" s="64" t="s">
        <v>39</v>
      </c>
      <c r="C180" s="64" t="s">
        <v>63</v>
      </c>
      <c r="D180" s="64" t="s">
        <v>20</v>
      </c>
      <c r="E180" s="65">
        <v>1</v>
      </c>
      <c r="F180" s="66">
        <v>600</v>
      </c>
      <c r="G180" s="97">
        <v>0</v>
      </c>
      <c r="H180" s="99">
        <v>0</v>
      </c>
      <c r="I180" s="99">
        <v>0</v>
      </c>
      <c r="J180" s="99">
        <v>0</v>
      </c>
    </row>
    <row r="181" spans="1:10" ht="31.5" customHeight="1" outlineLevel="5">
      <c r="A181" s="63" t="s">
        <v>151</v>
      </c>
      <c r="B181" s="64" t="s">
        <v>39</v>
      </c>
      <c r="C181" s="64" t="s">
        <v>63</v>
      </c>
      <c r="D181" s="64" t="s">
        <v>20</v>
      </c>
      <c r="E181" s="65">
        <v>1</v>
      </c>
      <c r="F181" s="66">
        <v>600</v>
      </c>
      <c r="G181" s="97"/>
      <c r="H181" s="99">
        <v>4000</v>
      </c>
      <c r="I181" s="99">
        <v>4000</v>
      </c>
      <c r="J181" s="99">
        <v>4000</v>
      </c>
    </row>
    <row r="182" spans="1:10" ht="24" hidden="1" outlineLevel="5">
      <c r="A182" s="63" t="s">
        <v>150</v>
      </c>
      <c r="B182" s="64" t="s">
        <v>39</v>
      </c>
      <c r="C182" s="64" t="s">
        <v>63</v>
      </c>
      <c r="D182" s="64" t="s">
        <v>16</v>
      </c>
      <c r="E182" s="65">
        <v>0</v>
      </c>
      <c r="F182" s="66"/>
      <c r="G182" s="97">
        <f aca="true" t="shared" si="13" ref="G182:J183">SUM(G183)</f>
        <v>0</v>
      </c>
      <c r="H182" s="99">
        <f t="shared" si="13"/>
        <v>0</v>
      </c>
      <c r="I182" s="99">
        <f t="shared" si="13"/>
        <v>0</v>
      </c>
      <c r="J182" s="99">
        <f t="shared" si="13"/>
        <v>0</v>
      </c>
    </row>
    <row r="183" spans="1:10" ht="15.75" hidden="1" outlineLevel="5">
      <c r="A183" s="63" t="s">
        <v>298</v>
      </c>
      <c r="B183" s="64" t="s">
        <v>39</v>
      </c>
      <c r="C183" s="64" t="s">
        <v>63</v>
      </c>
      <c r="D183" s="64" t="s">
        <v>16</v>
      </c>
      <c r="E183" s="65">
        <v>0</v>
      </c>
      <c r="F183" s="66"/>
      <c r="G183" s="97">
        <f t="shared" si="13"/>
        <v>0</v>
      </c>
      <c r="H183" s="99">
        <f t="shared" si="13"/>
        <v>0</v>
      </c>
      <c r="I183" s="99">
        <f t="shared" si="13"/>
        <v>0</v>
      </c>
      <c r="J183" s="99">
        <f t="shared" si="13"/>
        <v>0</v>
      </c>
    </row>
    <row r="184" spans="1:10" ht="24" hidden="1" outlineLevel="5">
      <c r="A184" s="63" t="s">
        <v>151</v>
      </c>
      <c r="B184" s="64" t="s">
        <v>39</v>
      </c>
      <c r="C184" s="64" t="s">
        <v>63</v>
      </c>
      <c r="D184" s="64" t="s">
        <v>16</v>
      </c>
      <c r="E184" s="65">
        <v>0</v>
      </c>
      <c r="F184" s="66">
        <v>600</v>
      </c>
      <c r="G184" s="97"/>
      <c r="H184" s="99">
        <v>0</v>
      </c>
      <c r="I184" s="99">
        <v>0</v>
      </c>
      <c r="J184" s="99">
        <v>0</v>
      </c>
    </row>
    <row r="185" spans="1:10" ht="20.25" customHeight="1" outlineLevel="5">
      <c r="A185" s="63" t="s">
        <v>70</v>
      </c>
      <c r="B185" s="64" t="s">
        <v>39</v>
      </c>
      <c r="C185" s="64" t="s">
        <v>65</v>
      </c>
      <c r="D185" s="64"/>
      <c r="E185" s="65"/>
      <c r="F185" s="66"/>
      <c r="G185" s="109">
        <f>SUM(G186)</f>
        <v>0</v>
      </c>
      <c r="H185" s="110">
        <f>SUM(H186)</f>
        <v>320377.52535</v>
      </c>
      <c r="I185" s="110">
        <f>SUM(I186)</f>
        <v>274002.35397999996</v>
      </c>
      <c r="J185" s="110">
        <f>SUM(J186)</f>
        <v>177582.33587</v>
      </c>
    </row>
    <row r="186" spans="1:10" ht="23.25" customHeight="1" outlineLevel="5">
      <c r="A186" s="63" t="s">
        <v>66</v>
      </c>
      <c r="B186" s="64" t="s">
        <v>39</v>
      </c>
      <c r="C186" s="64" t="s">
        <v>65</v>
      </c>
      <c r="D186" s="64"/>
      <c r="E186" s="65"/>
      <c r="F186" s="66"/>
      <c r="G186" s="97">
        <f>SUM(G187+G201+G198+G195)</f>
        <v>0</v>
      </c>
      <c r="H186" s="99">
        <f>SUM(H187+H201+H198+H195)</f>
        <v>320377.52535</v>
      </c>
      <c r="I186" s="99">
        <f>SUM(I187+I201+I198+I195)</f>
        <v>274002.35397999996</v>
      </c>
      <c r="J186" s="99">
        <f>SUM(J187+J201+J198+J195)</f>
        <v>177582.33587</v>
      </c>
    </row>
    <row r="187" spans="1:10" ht="34.5" customHeight="1" outlineLevel="5">
      <c r="A187" s="63" t="s">
        <v>292</v>
      </c>
      <c r="B187" s="64" t="s">
        <v>39</v>
      </c>
      <c r="C187" s="64" t="s">
        <v>65</v>
      </c>
      <c r="D187" s="64" t="s">
        <v>6</v>
      </c>
      <c r="E187" s="65">
        <v>0</v>
      </c>
      <c r="F187" s="66"/>
      <c r="G187" s="97">
        <f>SUM(G188+G191)</f>
        <v>0</v>
      </c>
      <c r="H187" s="99">
        <f>SUM(H188+H191)</f>
        <v>600</v>
      </c>
      <c r="I187" s="99">
        <f>SUM(I188+I191)</f>
        <v>0</v>
      </c>
      <c r="J187" s="99">
        <f>SUM(J188+J191)</f>
        <v>0</v>
      </c>
    </row>
    <row r="188" spans="1:10" ht="26.25" customHeight="1" hidden="1" outlineLevel="5">
      <c r="A188" s="63" t="s">
        <v>196</v>
      </c>
      <c r="B188" s="64" t="s">
        <v>39</v>
      </c>
      <c r="C188" s="64" t="s">
        <v>65</v>
      </c>
      <c r="D188" s="64" t="s">
        <v>6</v>
      </c>
      <c r="E188" s="65">
        <v>3</v>
      </c>
      <c r="F188" s="66"/>
      <c r="G188" s="97">
        <f>SUM(G189:G190)</f>
        <v>0</v>
      </c>
      <c r="H188" s="99">
        <f>SUM(H189:H190)</f>
        <v>0</v>
      </c>
      <c r="I188" s="99">
        <f>SUM(I189:I190)</f>
        <v>0</v>
      </c>
      <c r="J188" s="99">
        <f>SUM(J189:J190)</f>
        <v>0</v>
      </c>
    </row>
    <row r="189" spans="1:10" ht="24" hidden="1" outlineLevel="5">
      <c r="A189" s="63" t="s">
        <v>99</v>
      </c>
      <c r="B189" s="64" t="s">
        <v>39</v>
      </c>
      <c r="C189" s="64" t="s">
        <v>65</v>
      </c>
      <c r="D189" s="64" t="s">
        <v>6</v>
      </c>
      <c r="E189" s="65">
        <v>3</v>
      </c>
      <c r="F189" s="66">
        <v>200</v>
      </c>
      <c r="G189" s="97">
        <v>0</v>
      </c>
      <c r="H189" s="99">
        <v>0</v>
      </c>
      <c r="I189" s="99">
        <v>0</v>
      </c>
      <c r="J189" s="99">
        <v>0</v>
      </c>
    </row>
    <row r="190" spans="1:10" ht="24" hidden="1" outlineLevel="5">
      <c r="A190" s="63" t="s">
        <v>151</v>
      </c>
      <c r="B190" s="64" t="s">
        <v>39</v>
      </c>
      <c r="C190" s="64" t="s">
        <v>65</v>
      </c>
      <c r="D190" s="64" t="s">
        <v>6</v>
      </c>
      <c r="E190" s="65">
        <v>3</v>
      </c>
      <c r="F190" s="66">
        <v>600</v>
      </c>
      <c r="G190" s="97"/>
      <c r="H190" s="99">
        <v>0</v>
      </c>
      <c r="I190" s="99">
        <v>0</v>
      </c>
      <c r="J190" s="99">
        <v>0</v>
      </c>
    </row>
    <row r="191" spans="1:10" ht="27" customHeight="1" outlineLevel="5">
      <c r="A191" s="63" t="s">
        <v>179</v>
      </c>
      <c r="B191" s="64" t="s">
        <v>39</v>
      </c>
      <c r="C191" s="64" t="s">
        <v>65</v>
      </c>
      <c r="D191" s="64" t="s">
        <v>6</v>
      </c>
      <c r="E191" s="65">
        <v>4</v>
      </c>
      <c r="F191" s="66"/>
      <c r="G191" s="97">
        <f>SUM(G192:G194)</f>
        <v>0</v>
      </c>
      <c r="H191" s="99">
        <f>SUM(H192:H194)</f>
        <v>600</v>
      </c>
      <c r="I191" s="99">
        <f>SUM(I192:I194)</f>
        <v>0</v>
      </c>
      <c r="J191" s="99">
        <f>SUM(J192:J194)</f>
        <v>0</v>
      </c>
    </row>
    <row r="192" spans="1:10" ht="24" customHeight="1" outlineLevel="5">
      <c r="A192" s="63" t="s">
        <v>99</v>
      </c>
      <c r="B192" s="64" t="s">
        <v>39</v>
      </c>
      <c r="C192" s="64" t="s">
        <v>65</v>
      </c>
      <c r="D192" s="64" t="s">
        <v>6</v>
      </c>
      <c r="E192" s="65">
        <v>4</v>
      </c>
      <c r="F192" s="66">
        <v>200</v>
      </c>
      <c r="G192" s="97"/>
      <c r="H192" s="99">
        <v>40</v>
      </c>
      <c r="I192" s="99">
        <v>0</v>
      </c>
      <c r="J192" s="99">
        <v>0</v>
      </c>
    </row>
    <row r="193" spans="1:10" ht="22.5" customHeight="1" outlineLevel="5">
      <c r="A193" s="63" t="s">
        <v>151</v>
      </c>
      <c r="B193" s="64" t="s">
        <v>39</v>
      </c>
      <c r="C193" s="64" t="s">
        <v>65</v>
      </c>
      <c r="D193" s="64" t="s">
        <v>6</v>
      </c>
      <c r="E193" s="65">
        <v>4</v>
      </c>
      <c r="F193" s="66">
        <v>600</v>
      </c>
      <c r="G193" s="97"/>
      <c r="H193" s="99">
        <v>560</v>
      </c>
      <c r="I193" s="99">
        <v>0</v>
      </c>
      <c r="J193" s="99">
        <v>0</v>
      </c>
    </row>
    <row r="194" spans="1:10" ht="51.75" customHeight="1" hidden="1" outlineLevel="5">
      <c r="A194" s="63" t="s">
        <v>254</v>
      </c>
      <c r="B194" s="64" t="s">
        <v>39</v>
      </c>
      <c r="C194" s="64" t="s">
        <v>65</v>
      </c>
      <c r="D194" s="64" t="s">
        <v>6</v>
      </c>
      <c r="E194" s="65">
        <v>4</v>
      </c>
      <c r="F194" s="66">
        <v>600</v>
      </c>
      <c r="G194" s="97"/>
      <c r="H194" s="99">
        <v>0</v>
      </c>
      <c r="I194" s="99">
        <v>0</v>
      </c>
      <c r="J194" s="99">
        <v>0</v>
      </c>
    </row>
    <row r="195" spans="1:10" ht="28.5" customHeight="1" hidden="1" outlineLevel="5">
      <c r="A195" s="63" t="s">
        <v>232</v>
      </c>
      <c r="B195" s="64" t="s">
        <v>39</v>
      </c>
      <c r="C195" s="64" t="s">
        <v>65</v>
      </c>
      <c r="D195" s="64" t="s">
        <v>18</v>
      </c>
      <c r="E195" s="65">
        <v>0</v>
      </c>
      <c r="F195" s="66"/>
      <c r="G195" s="97">
        <f>SUM(G196:G197)</f>
        <v>0</v>
      </c>
      <c r="H195" s="99">
        <f>SUM(H196:H197)</f>
        <v>0</v>
      </c>
      <c r="I195" s="99">
        <f>SUM(I196:I197)</f>
        <v>0</v>
      </c>
      <c r="J195" s="99">
        <f>SUM(J196:J197)</f>
        <v>0</v>
      </c>
    </row>
    <row r="196" spans="1:10" ht="61.5" customHeight="1" hidden="1" outlineLevel="5">
      <c r="A196" s="63" t="s">
        <v>257</v>
      </c>
      <c r="B196" s="64" t="s">
        <v>39</v>
      </c>
      <c r="C196" s="64" t="s">
        <v>65</v>
      </c>
      <c r="D196" s="64" t="s">
        <v>18</v>
      </c>
      <c r="E196" s="65">
        <v>0</v>
      </c>
      <c r="F196" s="66">
        <v>600</v>
      </c>
      <c r="G196" s="97">
        <v>0</v>
      </c>
      <c r="H196" s="99">
        <v>0</v>
      </c>
      <c r="I196" s="99">
        <v>0</v>
      </c>
      <c r="J196" s="99">
        <v>0</v>
      </c>
    </row>
    <row r="197" spans="1:10" ht="0.75" customHeight="1" hidden="1" outlineLevel="5">
      <c r="A197" s="63" t="s">
        <v>258</v>
      </c>
      <c r="B197" s="64" t="s">
        <v>39</v>
      </c>
      <c r="C197" s="64" t="s">
        <v>65</v>
      </c>
      <c r="D197" s="64" t="s">
        <v>18</v>
      </c>
      <c r="E197" s="65">
        <v>0</v>
      </c>
      <c r="F197" s="66">
        <v>600</v>
      </c>
      <c r="G197" s="97">
        <v>0</v>
      </c>
      <c r="H197" s="99">
        <v>0</v>
      </c>
      <c r="I197" s="99">
        <v>0</v>
      </c>
      <c r="J197" s="99">
        <v>0</v>
      </c>
    </row>
    <row r="198" spans="1:10" ht="87.75" customHeight="1" outlineLevel="3">
      <c r="A198" s="63" t="s">
        <v>307</v>
      </c>
      <c r="B198" s="64" t="s">
        <v>39</v>
      </c>
      <c r="C198" s="64" t="s">
        <v>65</v>
      </c>
      <c r="D198" s="64" t="s">
        <v>197</v>
      </c>
      <c r="E198" s="65">
        <v>0</v>
      </c>
      <c r="F198" s="66"/>
      <c r="G198" s="97">
        <f>SUM(G199:G200)</f>
        <v>0</v>
      </c>
      <c r="H198" s="99">
        <f>SUM(H199:H200)</f>
        <v>1377.0477899999998</v>
      </c>
      <c r="I198" s="99">
        <f>SUM(I199:I200)</f>
        <v>1377.0477899999998</v>
      </c>
      <c r="J198" s="99">
        <f>SUM(J199:J200)</f>
        <v>1377.0477899999998</v>
      </c>
    </row>
    <row r="199" spans="1:10" ht="27.75" customHeight="1" outlineLevel="3">
      <c r="A199" s="63" t="s">
        <v>99</v>
      </c>
      <c r="B199" s="64" t="s">
        <v>39</v>
      </c>
      <c r="C199" s="64" t="s">
        <v>65</v>
      </c>
      <c r="D199" s="64" t="s">
        <v>197</v>
      </c>
      <c r="E199" s="65">
        <v>0</v>
      </c>
      <c r="F199" s="66">
        <v>200</v>
      </c>
      <c r="G199" s="97"/>
      <c r="H199" s="99">
        <v>50.72022</v>
      </c>
      <c r="I199" s="99">
        <v>50.72022</v>
      </c>
      <c r="J199" s="99">
        <v>50.72022</v>
      </c>
    </row>
    <row r="200" spans="1:10" ht="24" outlineLevel="3">
      <c r="A200" s="63" t="s">
        <v>151</v>
      </c>
      <c r="B200" s="64" t="s">
        <v>39</v>
      </c>
      <c r="C200" s="64" t="s">
        <v>65</v>
      </c>
      <c r="D200" s="64" t="s">
        <v>197</v>
      </c>
      <c r="E200" s="65">
        <v>0</v>
      </c>
      <c r="F200" s="66">
        <v>600</v>
      </c>
      <c r="G200" s="97"/>
      <c r="H200" s="99">
        <v>1326.32757</v>
      </c>
      <c r="I200" s="99">
        <v>1326.32757</v>
      </c>
      <c r="J200" s="99">
        <v>1326.32757</v>
      </c>
    </row>
    <row r="201" spans="1:10" ht="25.5" customHeight="1" outlineLevel="3">
      <c r="A201" s="63" t="s">
        <v>313</v>
      </c>
      <c r="B201" s="64" t="s">
        <v>39</v>
      </c>
      <c r="C201" s="64" t="s">
        <v>65</v>
      </c>
      <c r="D201" s="64" t="s">
        <v>20</v>
      </c>
      <c r="E201" s="65">
        <v>0</v>
      </c>
      <c r="F201" s="112"/>
      <c r="G201" s="109">
        <f>SUM(G202)</f>
        <v>0</v>
      </c>
      <c r="H201" s="110">
        <f>SUM(H202)</f>
        <v>318400.47756</v>
      </c>
      <c r="I201" s="110">
        <f>SUM(I202)</f>
        <v>272625.30619</v>
      </c>
      <c r="J201" s="110">
        <f>SUM(J202)</f>
        <v>176205.28808</v>
      </c>
    </row>
    <row r="202" spans="1:10" ht="15.75" outlineLevel="3">
      <c r="A202" s="63" t="s">
        <v>268</v>
      </c>
      <c r="B202" s="64" t="s">
        <v>39</v>
      </c>
      <c r="C202" s="64" t="s">
        <v>65</v>
      </c>
      <c r="D202" s="64" t="s">
        <v>20</v>
      </c>
      <c r="E202" s="65">
        <v>2</v>
      </c>
      <c r="F202" s="112"/>
      <c r="G202" s="109">
        <f>SUM(G203+G215)</f>
        <v>0</v>
      </c>
      <c r="H202" s="110">
        <f>SUM(H203+H215)</f>
        <v>318400.47756</v>
      </c>
      <c r="I202" s="110">
        <f>SUM(I203+I215)</f>
        <v>272625.30619</v>
      </c>
      <c r="J202" s="110">
        <f>SUM(J203+J215)</f>
        <v>176205.28808</v>
      </c>
    </row>
    <row r="203" spans="1:10" ht="16.5" customHeight="1" outlineLevel="3">
      <c r="A203" s="63" t="s">
        <v>69</v>
      </c>
      <c r="B203" s="64" t="s">
        <v>39</v>
      </c>
      <c r="C203" s="64" t="s">
        <v>65</v>
      </c>
      <c r="D203" s="64" t="s">
        <v>20</v>
      </c>
      <c r="E203" s="65">
        <v>2</v>
      </c>
      <c r="F203" s="66"/>
      <c r="G203" s="97">
        <f>SUM(G204:G214)</f>
        <v>0</v>
      </c>
      <c r="H203" s="99">
        <f>SUM(H204:H214)</f>
        <v>23330.21002</v>
      </c>
      <c r="I203" s="99">
        <f>SUM(I204:I214)</f>
        <v>24042.513359999997</v>
      </c>
      <c r="J203" s="99">
        <f>SUM(J204:J214)</f>
        <v>23497.39188</v>
      </c>
    </row>
    <row r="204" spans="1:10" ht="48" hidden="1" outlineLevel="3">
      <c r="A204" s="63" t="s">
        <v>98</v>
      </c>
      <c r="B204" s="64" t="s">
        <v>39</v>
      </c>
      <c r="C204" s="64" t="s">
        <v>65</v>
      </c>
      <c r="D204" s="64" t="s">
        <v>20</v>
      </c>
      <c r="E204" s="65">
        <v>2</v>
      </c>
      <c r="F204" s="66">
        <v>100</v>
      </c>
      <c r="G204" s="97"/>
      <c r="H204" s="99">
        <f>100+38.5901-43.595-94.9951</f>
        <v>0</v>
      </c>
      <c r="I204" s="99">
        <v>0</v>
      </c>
      <c r="J204" s="99">
        <v>0</v>
      </c>
    </row>
    <row r="205" spans="1:10" ht="28.5" customHeight="1" outlineLevel="3">
      <c r="A205" s="63" t="s">
        <v>99</v>
      </c>
      <c r="B205" s="64" t="s">
        <v>39</v>
      </c>
      <c r="C205" s="64" t="s">
        <v>65</v>
      </c>
      <c r="D205" s="64" t="s">
        <v>20</v>
      </c>
      <c r="E205" s="65">
        <v>2</v>
      </c>
      <c r="F205" s="66">
        <v>200</v>
      </c>
      <c r="G205" s="97"/>
      <c r="H205" s="99">
        <v>622</v>
      </c>
      <c r="I205" s="99">
        <v>622</v>
      </c>
      <c r="J205" s="99">
        <v>622</v>
      </c>
    </row>
    <row r="206" spans="1:10" ht="72" outlineLevel="3">
      <c r="A206" s="63" t="s">
        <v>354</v>
      </c>
      <c r="B206" s="64" t="s">
        <v>39</v>
      </c>
      <c r="C206" s="64" t="s">
        <v>65</v>
      </c>
      <c r="D206" s="64" t="s">
        <v>20</v>
      </c>
      <c r="E206" s="65">
        <v>2</v>
      </c>
      <c r="F206" s="66">
        <v>200</v>
      </c>
      <c r="G206" s="97"/>
      <c r="H206" s="99">
        <v>22.42</v>
      </c>
      <c r="I206" s="99">
        <v>22.42</v>
      </c>
      <c r="J206" s="99">
        <v>22.42</v>
      </c>
    </row>
    <row r="207" spans="1:10" ht="48" outlineLevel="3">
      <c r="A207" s="63" t="s">
        <v>358</v>
      </c>
      <c r="B207" s="64" t="s">
        <v>39</v>
      </c>
      <c r="C207" s="64" t="s">
        <v>65</v>
      </c>
      <c r="D207" s="64" t="s">
        <v>20</v>
      </c>
      <c r="E207" s="65">
        <v>2</v>
      </c>
      <c r="F207" s="66">
        <v>200</v>
      </c>
      <c r="G207" s="97"/>
      <c r="H207" s="99">
        <v>29.89</v>
      </c>
      <c r="I207" s="99">
        <v>24.86</v>
      </c>
      <c r="J207" s="99">
        <v>24.86</v>
      </c>
    </row>
    <row r="208" spans="1:10" ht="15.75" outlineLevel="3">
      <c r="A208" s="63" t="s">
        <v>139</v>
      </c>
      <c r="B208" s="64" t="s">
        <v>39</v>
      </c>
      <c r="C208" s="64" t="s">
        <v>65</v>
      </c>
      <c r="D208" s="64" t="s">
        <v>20</v>
      </c>
      <c r="E208" s="65">
        <v>2</v>
      </c>
      <c r="F208" s="66">
        <v>800</v>
      </c>
      <c r="G208" s="97"/>
      <c r="H208" s="99">
        <v>30</v>
      </c>
      <c r="I208" s="99">
        <v>30</v>
      </c>
      <c r="J208" s="99">
        <v>30</v>
      </c>
    </row>
    <row r="209" spans="1:10" ht="48" outlineLevel="3">
      <c r="A209" s="63" t="s">
        <v>359</v>
      </c>
      <c r="B209" s="64" t="s">
        <v>39</v>
      </c>
      <c r="C209" s="64" t="s">
        <v>65</v>
      </c>
      <c r="D209" s="64" t="s">
        <v>20</v>
      </c>
      <c r="E209" s="65">
        <v>2</v>
      </c>
      <c r="F209" s="66">
        <v>600</v>
      </c>
      <c r="G209" s="97"/>
      <c r="H209" s="99">
        <v>1928.2095</v>
      </c>
      <c r="I209" s="99">
        <v>1874.2</v>
      </c>
      <c r="J209" s="99">
        <v>1837</v>
      </c>
    </row>
    <row r="210" spans="1:10" ht="29.25" customHeight="1" outlineLevel="3">
      <c r="A210" s="63" t="s">
        <v>151</v>
      </c>
      <c r="B210" s="64" t="s">
        <v>39</v>
      </c>
      <c r="C210" s="64" t="s">
        <v>65</v>
      </c>
      <c r="D210" s="64" t="s">
        <v>20</v>
      </c>
      <c r="E210" s="65">
        <v>2</v>
      </c>
      <c r="F210" s="66">
        <v>600</v>
      </c>
      <c r="G210" s="97"/>
      <c r="H210" s="99">
        <f>19500+224.807-H207-H209</f>
        <v>17766.7075</v>
      </c>
      <c r="I210" s="99">
        <f>20200+283.777-I207-I209</f>
        <v>18584.716999999997</v>
      </c>
      <c r="J210" s="99">
        <f>20200+246.577-J209-J207</f>
        <v>18584.717</v>
      </c>
    </row>
    <row r="211" spans="1:10" ht="36.75" customHeight="1" outlineLevel="3">
      <c r="A211" s="63" t="s">
        <v>321</v>
      </c>
      <c r="B211" s="64" t="s">
        <v>39</v>
      </c>
      <c r="C211" s="64" t="s">
        <v>65</v>
      </c>
      <c r="D211" s="64" t="s">
        <v>20</v>
      </c>
      <c r="E211" s="65">
        <v>2</v>
      </c>
      <c r="F211" s="66">
        <v>600</v>
      </c>
      <c r="G211" s="97"/>
      <c r="H211" s="99">
        <v>25</v>
      </c>
      <c r="I211" s="99">
        <v>0</v>
      </c>
      <c r="J211" s="99">
        <v>0</v>
      </c>
    </row>
    <row r="212" spans="1:10" ht="36.75" customHeight="1" outlineLevel="3">
      <c r="A212" s="63" t="s">
        <v>333</v>
      </c>
      <c r="B212" s="64" t="s">
        <v>39</v>
      </c>
      <c r="C212" s="64" t="s">
        <v>65</v>
      </c>
      <c r="D212" s="64" t="s">
        <v>20</v>
      </c>
      <c r="E212" s="65">
        <v>2</v>
      </c>
      <c r="F212" s="66">
        <v>600</v>
      </c>
      <c r="G212" s="97"/>
      <c r="H212" s="99">
        <v>1191.24814</v>
      </c>
      <c r="I212" s="99">
        <v>1191.24814</v>
      </c>
      <c r="J212" s="99">
        <v>676.66</v>
      </c>
    </row>
    <row r="213" spans="1:10" ht="41.25" customHeight="1" outlineLevel="3">
      <c r="A213" s="63" t="s">
        <v>351</v>
      </c>
      <c r="B213" s="64"/>
      <c r="C213" s="64"/>
      <c r="D213" s="64"/>
      <c r="E213" s="65"/>
      <c r="F213" s="66"/>
      <c r="G213" s="97"/>
      <c r="H213" s="99">
        <f>121.88888</f>
        <v>121.88888</v>
      </c>
      <c r="I213" s="99">
        <v>100.22222</v>
      </c>
      <c r="J213" s="99">
        <v>106.88888</v>
      </c>
    </row>
    <row r="214" spans="1:10" ht="60.75" customHeight="1" outlineLevel="3">
      <c r="A214" s="63" t="s">
        <v>355</v>
      </c>
      <c r="B214" s="64" t="s">
        <v>39</v>
      </c>
      <c r="C214" s="64" t="s">
        <v>65</v>
      </c>
      <c r="D214" s="64" t="s">
        <v>20</v>
      </c>
      <c r="E214" s="65">
        <v>2</v>
      </c>
      <c r="F214" s="66">
        <v>600</v>
      </c>
      <c r="G214" s="97"/>
      <c r="H214" s="99">
        <v>1592.846</v>
      </c>
      <c r="I214" s="99">
        <v>1592.846</v>
      </c>
      <c r="J214" s="99">
        <v>1592.846</v>
      </c>
    </row>
    <row r="215" spans="1:10" ht="18.75" customHeight="1" outlineLevel="3">
      <c r="A215" s="63" t="s">
        <v>156</v>
      </c>
      <c r="B215" s="64" t="s">
        <v>39</v>
      </c>
      <c r="C215" s="64" t="s">
        <v>65</v>
      </c>
      <c r="D215" s="64" t="s">
        <v>20</v>
      </c>
      <c r="E215" s="65">
        <v>2</v>
      </c>
      <c r="F215" s="66"/>
      <c r="G215" s="97">
        <f>SUM(G216:G229)</f>
        <v>0</v>
      </c>
      <c r="H215" s="99">
        <f>SUM(H216:H229)</f>
        <v>295070.26754000003</v>
      </c>
      <c r="I215" s="99">
        <f>SUM(I216:I229)</f>
        <v>248582.79283</v>
      </c>
      <c r="J215" s="99">
        <f>SUM(J216:J229)</f>
        <v>152707.8962</v>
      </c>
    </row>
    <row r="216" spans="1:10" ht="45.75" customHeight="1" outlineLevel="3">
      <c r="A216" s="63" t="s">
        <v>98</v>
      </c>
      <c r="B216" s="64" t="s">
        <v>39</v>
      </c>
      <c r="C216" s="64" t="s">
        <v>65</v>
      </c>
      <c r="D216" s="64" t="s">
        <v>20</v>
      </c>
      <c r="E216" s="65">
        <v>2</v>
      </c>
      <c r="F216" s="66">
        <v>100</v>
      </c>
      <c r="G216" s="97"/>
      <c r="H216" s="99">
        <f>4722.3-293.4+1496.3+517.9</f>
        <v>6443.1</v>
      </c>
      <c r="I216" s="99">
        <f>4722.3+3.7</f>
        <v>4726</v>
      </c>
      <c r="J216" s="99">
        <v>4726</v>
      </c>
    </row>
    <row r="217" spans="1:10" ht="36" hidden="1" outlineLevel="3">
      <c r="A217" s="63" t="s">
        <v>265</v>
      </c>
      <c r="B217" s="64" t="s">
        <v>39</v>
      </c>
      <c r="C217" s="64" t="s">
        <v>65</v>
      </c>
      <c r="D217" s="64" t="s">
        <v>20</v>
      </c>
      <c r="E217" s="65">
        <v>2</v>
      </c>
      <c r="F217" s="66">
        <v>100</v>
      </c>
      <c r="G217" s="97"/>
      <c r="H217" s="99">
        <v>0</v>
      </c>
      <c r="I217" s="99">
        <v>0</v>
      </c>
      <c r="J217" s="99">
        <v>0</v>
      </c>
    </row>
    <row r="218" spans="1:10" ht="36" hidden="1" outlineLevel="3">
      <c r="A218" s="63" t="s">
        <v>262</v>
      </c>
      <c r="B218" s="64" t="s">
        <v>39</v>
      </c>
      <c r="C218" s="64" t="s">
        <v>65</v>
      </c>
      <c r="D218" s="64" t="s">
        <v>20</v>
      </c>
      <c r="E218" s="65">
        <v>2</v>
      </c>
      <c r="F218" s="66">
        <v>100</v>
      </c>
      <c r="G218" s="97"/>
      <c r="H218" s="99">
        <v>0</v>
      </c>
      <c r="I218" s="99">
        <v>0</v>
      </c>
      <c r="J218" s="99">
        <v>0</v>
      </c>
    </row>
    <row r="219" spans="1:10" ht="27" customHeight="1" outlineLevel="3">
      <c r="A219" s="63" t="s">
        <v>99</v>
      </c>
      <c r="B219" s="64" t="s">
        <v>39</v>
      </c>
      <c r="C219" s="64" t="s">
        <v>65</v>
      </c>
      <c r="D219" s="64" t="s">
        <v>20</v>
      </c>
      <c r="E219" s="65">
        <v>2</v>
      </c>
      <c r="F219" s="66">
        <v>200</v>
      </c>
      <c r="G219" s="97"/>
      <c r="H219" s="99">
        <f>40+80+80</f>
        <v>200</v>
      </c>
      <c r="I219" s="99">
        <v>120</v>
      </c>
      <c r="J219" s="99">
        <v>120</v>
      </c>
    </row>
    <row r="220" spans="1:10" ht="19.5" customHeight="1" outlineLevel="3">
      <c r="A220" s="63" t="s">
        <v>68</v>
      </c>
      <c r="B220" s="64" t="s">
        <v>39</v>
      </c>
      <c r="C220" s="64" t="s">
        <v>65</v>
      </c>
      <c r="D220" s="64" t="s">
        <v>20</v>
      </c>
      <c r="E220" s="65">
        <v>2</v>
      </c>
      <c r="F220" s="66">
        <v>200</v>
      </c>
      <c r="G220" s="97"/>
      <c r="H220" s="99">
        <v>68.8</v>
      </c>
      <c r="I220" s="99">
        <v>68.8</v>
      </c>
      <c r="J220" s="99">
        <v>68.8</v>
      </c>
    </row>
    <row r="221" spans="1:10" ht="42.75" customHeight="1" outlineLevel="3">
      <c r="A221" s="63" t="s">
        <v>264</v>
      </c>
      <c r="B221" s="64" t="s">
        <v>39</v>
      </c>
      <c r="C221" s="64" t="s">
        <v>65</v>
      </c>
      <c r="D221" s="64" t="s">
        <v>20</v>
      </c>
      <c r="E221" s="65">
        <v>2</v>
      </c>
      <c r="F221" s="66">
        <v>200</v>
      </c>
      <c r="G221" s="97"/>
      <c r="H221" s="99">
        <v>91.7</v>
      </c>
      <c r="I221" s="99">
        <v>76.2</v>
      </c>
      <c r="J221" s="99">
        <v>76.2</v>
      </c>
    </row>
    <row r="222" spans="1:10" ht="48" outlineLevel="3">
      <c r="A222" s="63" t="s">
        <v>279</v>
      </c>
      <c r="B222" s="64" t="s">
        <v>39</v>
      </c>
      <c r="C222" s="64" t="s">
        <v>65</v>
      </c>
      <c r="D222" s="64" t="s">
        <v>20</v>
      </c>
      <c r="E222" s="65">
        <v>2</v>
      </c>
      <c r="F222" s="66">
        <v>600</v>
      </c>
      <c r="G222" s="97"/>
      <c r="H222" s="99">
        <f>6008.13117-H221</f>
        <v>5916.43117</v>
      </c>
      <c r="I222" s="99">
        <f>5820.65646-I221</f>
        <v>5744.45646</v>
      </c>
      <c r="J222" s="99">
        <f>5706.7962-J221</f>
        <v>5630.5962</v>
      </c>
    </row>
    <row r="223" spans="1:10" ht="15.75" customHeight="1" outlineLevel="3">
      <c r="A223" s="63" t="s">
        <v>67</v>
      </c>
      <c r="B223" s="64" t="s">
        <v>39</v>
      </c>
      <c r="C223" s="64" t="s">
        <v>65</v>
      </c>
      <c r="D223" s="64" t="s">
        <v>20</v>
      </c>
      <c r="E223" s="65">
        <v>2</v>
      </c>
      <c r="F223" s="66">
        <v>600</v>
      </c>
      <c r="G223" s="97"/>
      <c r="H223" s="99">
        <f>183664.1-H216-H219</f>
        <v>177021</v>
      </c>
      <c r="I223" s="99">
        <f>137804.3-I216-I219</f>
        <v>132958.3</v>
      </c>
      <c r="J223" s="99">
        <f>140896.9-J216-J219</f>
        <v>136050.9</v>
      </c>
    </row>
    <row r="224" spans="1:10" ht="40.5" customHeight="1" outlineLevel="3">
      <c r="A224" s="63" t="s">
        <v>325</v>
      </c>
      <c r="B224" s="64" t="s">
        <v>39</v>
      </c>
      <c r="C224" s="64" t="s">
        <v>65</v>
      </c>
      <c r="D224" s="64" t="s">
        <v>20</v>
      </c>
      <c r="E224" s="65">
        <v>2</v>
      </c>
      <c r="F224" s="66">
        <v>600</v>
      </c>
      <c r="G224" s="97"/>
      <c r="H224" s="99">
        <v>98913.63637</v>
      </c>
      <c r="I224" s="99">
        <v>98913.63637</v>
      </c>
      <c r="J224" s="99">
        <v>0</v>
      </c>
    </row>
    <row r="225" spans="1:10" ht="1.5" customHeight="1" hidden="1" outlineLevel="3">
      <c r="A225" s="63" t="s">
        <v>262</v>
      </c>
      <c r="B225" s="64" t="s">
        <v>39</v>
      </c>
      <c r="C225" s="64" t="s">
        <v>65</v>
      </c>
      <c r="D225" s="64" t="s">
        <v>20</v>
      </c>
      <c r="E225" s="65">
        <v>2</v>
      </c>
      <c r="F225" s="66">
        <v>600</v>
      </c>
      <c r="G225" s="97"/>
      <c r="H225" s="99">
        <v>0</v>
      </c>
      <c r="I225" s="99">
        <v>0</v>
      </c>
      <c r="J225" s="99">
        <v>0</v>
      </c>
    </row>
    <row r="226" spans="1:10" ht="14.25" customHeight="1" outlineLevel="3">
      <c r="A226" s="63" t="s">
        <v>68</v>
      </c>
      <c r="B226" s="64" t="s">
        <v>39</v>
      </c>
      <c r="C226" s="64" t="s">
        <v>65</v>
      </c>
      <c r="D226" s="64" t="s">
        <v>20</v>
      </c>
      <c r="E226" s="65">
        <v>2</v>
      </c>
      <c r="F226" s="66">
        <v>600</v>
      </c>
      <c r="G226" s="97"/>
      <c r="H226" s="99">
        <f>4956.2-H220</f>
        <v>4887.4</v>
      </c>
      <c r="I226" s="99">
        <f>4956.2-I220</f>
        <v>4887.4</v>
      </c>
      <c r="J226" s="99">
        <f>4956.2-J220</f>
        <v>4887.4</v>
      </c>
    </row>
    <row r="227" spans="1:10" ht="34.5" customHeight="1" outlineLevel="3">
      <c r="A227" s="63" t="s">
        <v>320</v>
      </c>
      <c r="B227" s="64" t="s">
        <v>39</v>
      </c>
      <c r="C227" s="64" t="s">
        <v>65</v>
      </c>
      <c r="D227" s="64" t="s">
        <v>20</v>
      </c>
      <c r="E227" s="65">
        <v>2</v>
      </c>
      <c r="F227" s="66">
        <v>600</v>
      </c>
      <c r="G227" s="97"/>
      <c r="H227" s="99">
        <v>250</v>
      </c>
      <c r="I227" s="99">
        <v>0</v>
      </c>
      <c r="J227" s="99">
        <v>0</v>
      </c>
    </row>
    <row r="228" spans="1:10" ht="30.75" customHeight="1" outlineLevel="3">
      <c r="A228" s="63" t="s">
        <v>350</v>
      </c>
      <c r="B228" s="64" t="s">
        <v>39</v>
      </c>
      <c r="C228" s="64" t="s">
        <v>65</v>
      </c>
      <c r="D228" s="64" t="s">
        <v>20</v>
      </c>
      <c r="E228" s="65">
        <v>2</v>
      </c>
      <c r="F228" s="66">
        <v>600</v>
      </c>
      <c r="G228" s="97"/>
      <c r="H228" s="99">
        <v>1097</v>
      </c>
      <c r="I228" s="99">
        <v>902</v>
      </c>
      <c r="J228" s="99">
        <v>962</v>
      </c>
    </row>
    <row r="229" spans="1:10" ht="24" customHeight="1" outlineLevel="3">
      <c r="A229" s="63" t="s">
        <v>155</v>
      </c>
      <c r="B229" s="64" t="s">
        <v>39</v>
      </c>
      <c r="C229" s="64" t="s">
        <v>65</v>
      </c>
      <c r="D229" s="64" t="s">
        <v>20</v>
      </c>
      <c r="E229" s="65">
        <v>2</v>
      </c>
      <c r="F229" s="66">
        <v>600</v>
      </c>
      <c r="G229" s="97"/>
      <c r="H229" s="99">
        <f>240.3-H239-H175</f>
        <v>181.20000000000002</v>
      </c>
      <c r="I229" s="99">
        <f>240.3-I239-I175</f>
        <v>186.00000000000003</v>
      </c>
      <c r="J229" s="99">
        <f>240.3-J239-J175</f>
        <v>186.00000000000003</v>
      </c>
    </row>
    <row r="230" spans="1:10" ht="13.5" customHeight="1" outlineLevel="1">
      <c r="A230" s="63" t="s">
        <v>201</v>
      </c>
      <c r="B230" s="64" t="s">
        <v>39</v>
      </c>
      <c r="C230" s="64" t="s">
        <v>202</v>
      </c>
      <c r="D230" s="64"/>
      <c r="E230" s="65"/>
      <c r="F230" s="66"/>
      <c r="G230" s="97">
        <f>SUM(G234+G231)</f>
        <v>0</v>
      </c>
      <c r="H230" s="99">
        <f>SUM(H234+H231)</f>
        <v>11835.2</v>
      </c>
      <c r="I230" s="99">
        <f>SUM(I234+I231)</f>
        <v>10924.2</v>
      </c>
      <c r="J230" s="99">
        <f>SUM(J234+J231)</f>
        <v>10924.2</v>
      </c>
    </row>
    <row r="231" spans="1:10" ht="0.75" customHeight="1" hidden="1" outlineLevel="1">
      <c r="A231" s="63" t="s">
        <v>236</v>
      </c>
      <c r="B231" s="64" t="s">
        <v>39</v>
      </c>
      <c r="C231" s="64" t="s">
        <v>202</v>
      </c>
      <c r="D231" s="64" t="s">
        <v>6</v>
      </c>
      <c r="E231" s="65">
        <v>0</v>
      </c>
      <c r="F231" s="66"/>
      <c r="G231" s="97">
        <f>SUM(G232)</f>
        <v>0</v>
      </c>
      <c r="H231" s="99">
        <f>SUM(H232)</f>
        <v>0</v>
      </c>
      <c r="I231" s="99">
        <f>SUM(I232)</f>
        <v>0</v>
      </c>
      <c r="J231" s="99">
        <f>SUM(J232)</f>
        <v>0</v>
      </c>
    </row>
    <row r="232" spans="1:10" ht="24" hidden="1" outlineLevel="1">
      <c r="A232" s="63" t="s">
        <v>196</v>
      </c>
      <c r="B232" s="64" t="s">
        <v>39</v>
      </c>
      <c r="C232" s="64" t="s">
        <v>202</v>
      </c>
      <c r="D232" s="64" t="s">
        <v>6</v>
      </c>
      <c r="E232" s="65">
        <v>3</v>
      </c>
      <c r="F232" s="66"/>
      <c r="G232" s="97">
        <f>SUM(G233:G233)</f>
        <v>0</v>
      </c>
      <c r="H232" s="99">
        <f>SUM(H233:H233)</f>
        <v>0</v>
      </c>
      <c r="I232" s="99">
        <f>SUM(I233:I233)</f>
        <v>0</v>
      </c>
      <c r="J232" s="99">
        <f>SUM(J233:J233)</f>
        <v>0</v>
      </c>
    </row>
    <row r="233" spans="1:10" ht="24" hidden="1" outlineLevel="1">
      <c r="A233" s="63" t="s">
        <v>151</v>
      </c>
      <c r="B233" s="64" t="s">
        <v>39</v>
      </c>
      <c r="C233" s="64" t="s">
        <v>202</v>
      </c>
      <c r="D233" s="64" t="s">
        <v>6</v>
      </c>
      <c r="E233" s="65">
        <v>3</v>
      </c>
      <c r="F233" s="66">
        <v>600</v>
      </c>
      <c r="G233" s="97">
        <v>0</v>
      </c>
      <c r="H233" s="99">
        <v>0</v>
      </c>
      <c r="I233" s="99">
        <v>0</v>
      </c>
      <c r="J233" s="99">
        <v>0</v>
      </c>
    </row>
    <row r="234" spans="1:10" ht="28.5" customHeight="1" outlineLevel="1">
      <c r="A234" s="63" t="s">
        <v>313</v>
      </c>
      <c r="B234" s="64" t="s">
        <v>39</v>
      </c>
      <c r="C234" s="64" t="s">
        <v>202</v>
      </c>
      <c r="D234" s="64" t="s">
        <v>20</v>
      </c>
      <c r="E234" s="65">
        <v>0</v>
      </c>
      <c r="F234" s="66"/>
      <c r="G234" s="97">
        <f>SUM(G235)</f>
        <v>0</v>
      </c>
      <c r="H234" s="99">
        <f>SUM(H235)</f>
        <v>11835.2</v>
      </c>
      <c r="I234" s="99">
        <f>SUM(I235)</f>
        <v>10924.2</v>
      </c>
      <c r="J234" s="99">
        <f>SUM(J235)</f>
        <v>10924.2</v>
      </c>
    </row>
    <row r="235" spans="1:10" ht="20.25" customHeight="1" outlineLevel="1">
      <c r="A235" s="63" t="s">
        <v>269</v>
      </c>
      <c r="B235" s="64" t="s">
        <v>39</v>
      </c>
      <c r="C235" s="64" t="s">
        <v>202</v>
      </c>
      <c r="D235" s="64" t="s">
        <v>20</v>
      </c>
      <c r="E235" s="65">
        <v>3</v>
      </c>
      <c r="F235" s="66"/>
      <c r="G235" s="97">
        <f>SUM(G236:G239)</f>
        <v>0</v>
      </c>
      <c r="H235" s="99">
        <f>SUM(H236:H239)</f>
        <v>11835.2</v>
      </c>
      <c r="I235" s="99">
        <f>SUM(I236:I239)</f>
        <v>10924.2</v>
      </c>
      <c r="J235" s="99">
        <f>SUM(J236:J239)</f>
        <v>10924.2</v>
      </c>
    </row>
    <row r="236" spans="1:10" ht="28.5" customHeight="1" outlineLevel="1">
      <c r="A236" s="63" t="s">
        <v>278</v>
      </c>
      <c r="B236" s="64" t="s">
        <v>39</v>
      </c>
      <c r="C236" s="64" t="s">
        <v>202</v>
      </c>
      <c r="D236" s="64" t="s">
        <v>20</v>
      </c>
      <c r="E236" s="65">
        <v>3</v>
      </c>
      <c r="F236" s="66">
        <v>600</v>
      </c>
      <c r="G236" s="97"/>
      <c r="H236" s="99">
        <v>5600</v>
      </c>
      <c r="I236" s="99">
        <v>5600</v>
      </c>
      <c r="J236" s="99">
        <v>5600</v>
      </c>
    </row>
    <row r="237" spans="1:10" ht="42" customHeight="1" outlineLevel="1">
      <c r="A237" s="63" t="s">
        <v>329</v>
      </c>
      <c r="B237" s="64" t="s">
        <v>39</v>
      </c>
      <c r="C237" s="64" t="s">
        <v>202</v>
      </c>
      <c r="D237" s="64" t="s">
        <v>20</v>
      </c>
      <c r="E237" s="65">
        <v>3</v>
      </c>
      <c r="F237" s="66">
        <v>600</v>
      </c>
      <c r="G237" s="97"/>
      <c r="H237" s="99">
        <f>800+95+16</f>
        <v>911</v>
      </c>
      <c r="I237" s="99">
        <v>0</v>
      </c>
      <c r="J237" s="99">
        <v>0</v>
      </c>
    </row>
    <row r="238" spans="1:10" ht="24" customHeight="1" outlineLevel="1">
      <c r="A238" s="63" t="s">
        <v>277</v>
      </c>
      <c r="B238" s="64" t="s">
        <v>39</v>
      </c>
      <c r="C238" s="64" t="s">
        <v>202</v>
      </c>
      <c r="D238" s="64" t="s">
        <v>20</v>
      </c>
      <c r="E238" s="65">
        <v>3</v>
      </c>
      <c r="F238" s="66">
        <v>600</v>
      </c>
      <c r="G238" s="97"/>
      <c r="H238" s="99">
        <v>5300</v>
      </c>
      <c r="I238" s="99">
        <v>5300</v>
      </c>
      <c r="J238" s="99">
        <v>5300</v>
      </c>
    </row>
    <row r="239" spans="1:10" ht="30" customHeight="1" outlineLevel="1">
      <c r="A239" s="63" t="s">
        <v>155</v>
      </c>
      <c r="B239" s="64" t="s">
        <v>39</v>
      </c>
      <c r="C239" s="64" t="s">
        <v>202</v>
      </c>
      <c r="D239" s="64" t="s">
        <v>20</v>
      </c>
      <c r="E239" s="65">
        <v>3</v>
      </c>
      <c r="F239" s="66">
        <v>600</v>
      </c>
      <c r="G239" s="97"/>
      <c r="H239" s="99">
        <v>24.2</v>
      </c>
      <c r="I239" s="99">
        <v>24.2</v>
      </c>
      <c r="J239" s="99">
        <v>24.2</v>
      </c>
    </row>
    <row r="240" spans="1:10" ht="15" customHeight="1" outlineLevel="1">
      <c r="A240" s="62" t="s">
        <v>273</v>
      </c>
      <c r="B240" s="64" t="s">
        <v>39</v>
      </c>
      <c r="C240" s="64" t="s">
        <v>71</v>
      </c>
      <c r="D240" s="64" t="s">
        <v>0</v>
      </c>
      <c r="E240" s="65" t="s">
        <v>0</v>
      </c>
      <c r="F240" s="66"/>
      <c r="G240" s="97">
        <f>SUM(G241+G251)</f>
        <v>0</v>
      </c>
      <c r="H240" s="99">
        <f>SUM(H241+H251)</f>
        <v>4660</v>
      </c>
      <c r="I240" s="99">
        <f>SUM(I241+I251)</f>
        <v>4660</v>
      </c>
      <c r="J240" s="99">
        <f>SUM(J241+J251)</f>
        <v>4660</v>
      </c>
    </row>
    <row r="241" spans="1:10" ht="50.25" customHeight="1" outlineLevel="1">
      <c r="A241" s="62" t="s">
        <v>305</v>
      </c>
      <c r="B241" s="64" t="s">
        <v>39</v>
      </c>
      <c r="C241" s="64" t="s">
        <v>71</v>
      </c>
      <c r="D241" s="64" t="s">
        <v>24</v>
      </c>
      <c r="E241" s="65">
        <v>0</v>
      </c>
      <c r="F241" s="66"/>
      <c r="G241" s="97">
        <f>SUM(G242+G244+G247+G249)</f>
        <v>0</v>
      </c>
      <c r="H241" s="99">
        <f>SUM(H242+H244+H247+H249)</f>
        <v>60</v>
      </c>
      <c r="I241" s="99">
        <f>SUM(I242+I244+I247+I249)</f>
        <v>60</v>
      </c>
      <c r="J241" s="99">
        <f>SUM(J242+J244+J247+J249)</f>
        <v>60</v>
      </c>
    </row>
    <row r="242" spans="1:10" ht="20.25" customHeight="1" outlineLevel="3">
      <c r="A242" s="63" t="s">
        <v>157</v>
      </c>
      <c r="B242" s="64" t="s">
        <v>39</v>
      </c>
      <c r="C242" s="64" t="s">
        <v>71</v>
      </c>
      <c r="D242" s="64" t="s">
        <v>24</v>
      </c>
      <c r="E242" s="65">
        <v>1</v>
      </c>
      <c r="F242" s="66"/>
      <c r="G242" s="97">
        <f>SUM(G243)</f>
        <v>0</v>
      </c>
      <c r="H242" s="99">
        <f>SUM(H243)</f>
        <v>20</v>
      </c>
      <c r="I242" s="99">
        <f>SUM(I243)</f>
        <v>20</v>
      </c>
      <c r="J242" s="99">
        <f>SUM(J243)</f>
        <v>20</v>
      </c>
    </row>
    <row r="243" spans="1:10" ht="21.75" customHeight="1" outlineLevel="3">
      <c r="A243" s="63" t="s">
        <v>99</v>
      </c>
      <c r="B243" s="64" t="s">
        <v>39</v>
      </c>
      <c r="C243" s="64" t="s">
        <v>71</v>
      </c>
      <c r="D243" s="64" t="s">
        <v>24</v>
      </c>
      <c r="E243" s="65">
        <v>1</v>
      </c>
      <c r="F243" s="66">
        <v>200</v>
      </c>
      <c r="G243" s="97"/>
      <c r="H243" s="99">
        <f>50-20-10</f>
        <v>20</v>
      </c>
      <c r="I243" s="99">
        <f>50-20-10</f>
        <v>20</v>
      </c>
      <c r="J243" s="99">
        <f>50-20-10</f>
        <v>20</v>
      </c>
    </row>
    <row r="244" spans="1:10" s="16" customFormat="1" ht="29.25" customHeight="1" outlineLevel="2">
      <c r="A244" s="63" t="s">
        <v>158</v>
      </c>
      <c r="B244" s="64" t="s">
        <v>39</v>
      </c>
      <c r="C244" s="64" t="s">
        <v>71</v>
      </c>
      <c r="D244" s="64" t="s">
        <v>24</v>
      </c>
      <c r="E244" s="65">
        <v>2</v>
      </c>
      <c r="F244" s="66"/>
      <c r="G244" s="97">
        <f>SUM(G245:G246)</f>
        <v>0</v>
      </c>
      <c r="H244" s="99">
        <f>SUM(H245:H246)</f>
        <v>30</v>
      </c>
      <c r="I244" s="99">
        <f>SUM(I245:I246)</f>
        <v>30</v>
      </c>
      <c r="J244" s="99">
        <f>SUM(J245:J246)</f>
        <v>30</v>
      </c>
    </row>
    <row r="245" spans="1:10" s="16" customFormat="1" ht="27" customHeight="1" outlineLevel="2">
      <c r="A245" s="63" t="s">
        <v>99</v>
      </c>
      <c r="B245" s="64" t="s">
        <v>39</v>
      </c>
      <c r="C245" s="64" t="s">
        <v>71</v>
      </c>
      <c r="D245" s="64" t="s">
        <v>24</v>
      </c>
      <c r="E245" s="65">
        <v>2</v>
      </c>
      <c r="F245" s="66">
        <v>200</v>
      </c>
      <c r="G245" s="97"/>
      <c r="H245" s="99">
        <f>100-60-10</f>
        <v>30</v>
      </c>
      <c r="I245" s="99">
        <f>100-60-10</f>
        <v>30</v>
      </c>
      <c r="J245" s="99">
        <f>100-60-10</f>
        <v>30</v>
      </c>
    </row>
    <row r="246" spans="1:10" s="16" customFormat="1" ht="66.75" customHeight="1" hidden="1" outlineLevel="2">
      <c r="A246" s="63" t="s">
        <v>300</v>
      </c>
      <c r="B246" s="64" t="s">
        <v>39</v>
      </c>
      <c r="C246" s="64" t="s">
        <v>71</v>
      </c>
      <c r="D246" s="64" t="s">
        <v>24</v>
      </c>
      <c r="E246" s="65">
        <v>2</v>
      </c>
      <c r="F246" s="66">
        <v>200</v>
      </c>
      <c r="G246" s="97"/>
      <c r="H246" s="99">
        <f>10.5-10.5</f>
        <v>0</v>
      </c>
      <c r="I246" s="99">
        <f>10.5-10.5</f>
        <v>0</v>
      </c>
      <c r="J246" s="99">
        <f>10.5-10.5</f>
        <v>0</v>
      </c>
    </row>
    <row r="247" spans="1:10" s="16" customFormat="1" ht="24.75" customHeight="1" outlineLevel="2">
      <c r="A247" s="63" t="s">
        <v>222</v>
      </c>
      <c r="B247" s="64" t="s">
        <v>39</v>
      </c>
      <c r="C247" s="64" t="s">
        <v>71</v>
      </c>
      <c r="D247" s="64" t="s">
        <v>24</v>
      </c>
      <c r="E247" s="65">
        <v>3</v>
      </c>
      <c r="F247" s="66"/>
      <c r="G247" s="97">
        <f>SUM(G248)</f>
        <v>0</v>
      </c>
      <c r="H247" s="99">
        <f>SUM(H248)</f>
        <v>10</v>
      </c>
      <c r="I247" s="99">
        <f>SUM(I248)</f>
        <v>10</v>
      </c>
      <c r="J247" s="99">
        <f>SUM(J248)</f>
        <v>10</v>
      </c>
    </row>
    <row r="248" spans="1:10" s="16" customFormat="1" ht="24" outlineLevel="2">
      <c r="A248" s="63" t="s">
        <v>99</v>
      </c>
      <c r="B248" s="64" t="s">
        <v>39</v>
      </c>
      <c r="C248" s="64" t="s">
        <v>71</v>
      </c>
      <c r="D248" s="64" t="s">
        <v>24</v>
      </c>
      <c r="E248" s="65">
        <v>3</v>
      </c>
      <c r="F248" s="66">
        <v>200</v>
      </c>
      <c r="G248" s="97"/>
      <c r="H248" s="99">
        <v>10</v>
      </c>
      <c r="I248" s="99">
        <v>10</v>
      </c>
      <c r="J248" s="99">
        <v>10</v>
      </c>
    </row>
    <row r="249" spans="1:10" s="16" customFormat="1" ht="15.75" hidden="1" outlineLevel="2">
      <c r="A249" s="63"/>
      <c r="B249" s="64" t="s">
        <v>39</v>
      </c>
      <c r="C249" s="64" t="s">
        <v>71</v>
      </c>
      <c r="D249" s="64" t="s">
        <v>24</v>
      </c>
      <c r="E249" s="65">
        <v>3</v>
      </c>
      <c r="F249" s="66"/>
      <c r="G249" s="97">
        <f>SUM(G250)</f>
        <v>0</v>
      </c>
      <c r="H249" s="99">
        <f>SUM(H250)</f>
        <v>0</v>
      </c>
      <c r="I249" s="99">
        <f>SUM(I250)</f>
        <v>0</v>
      </c>
      <c r="J249" s="99">
        <f>SUM(J250)</f>
        <v>0</v>
      </c>
    </row>
    <row r="250" spans="1:10" s="16" customFormat="1" ht="15.75" hidden="1" outlineLevel="2">
      <c r="A250" s="63"/>
      <c r="B250" s="64" t="s">
        <v>39</v>
      </c>
      <c r="C250" s="64" t="s">
        <v>71</v>
      </c>
      <c r="D250" s="64" t="s">
        <v>24</v>
      </c>
      <c r="E250" s="65">
        <v>3</v>
      </c>
      <c r="F250" s="66">
        <v>200</v>
      </c>
      <c r="G250" s="97">
        <v>0</v>
      </c>
      <c r="H250" s="99">
        <v>0</v>
      </c>
      <c r="I250" s="99">
        <v>0</v>
      </c>
      <c r="J250" s="99">
        <v>0</v>
      </c>
    </row>
    <row r="251" spans="1:10" ht="32.25" customHeight="1" outlineLevel="3">
      <c r="A251" s="62" t="s">
        <v>348</v>
      </c>
      <c r="B251" s="64" t="s">
        <v>39</v>
      </c>
      <c r="C251" s="64" t="s">
        <v>71</v>
      </c>
      <c r="D251" s="64" t="s">
        <v>21</v>
      </c>
      <c r="E251" s="65">
        <v>0</v>
      </c>
      <c r="F251" s="66"/>
      <c r="G251" s="97">
        <f>SUM(G252)</f>
        <v>0</v>
      </c>
      <c r="H251" s="99">
        <f>SUM(H252)</f>
        <v>4600</v>
      </c>
      <c r="I251" s="99">
        <f>SUM(I252)</f>
        <v>4600</v>
      </c>
      <c r="J251" s="99">
        <f>SUM(J252)</f>
        <v>4600</v>
      </c>
    </row>
    <row r="252" spans="1:10" ht="25.5" customHeight="1" outlineLevel="2">
      <c r="A252" s="63" t="s">
        <v>151</v>
      </c>
      <c r="B252" s="64" t="s">
        <v>39</v>
      </c>
      <c r="C252" s="64" t="s">
        <v>71</v>
      </c>
      <c r="D252" s="64" t="s">
        <v>21</v>
      </c>
      <c r="E252" s="65">
        <v>0</v>
      </c>
      <c r="F252" s="66">
        <v>600</v>
      </c>
      <c r="G252" s="97"/>
      <c r="H252" s="99">
        <v>4600</v>
      </c>
      <c r="I252" s="99">
        <v>4600</v>
      </c>
      <c r="J252" s="99">
        <v>4600</v>
      </c>
    </row>
    <row r="253" spans="1:10" ht="14.25" customHeight="1" outlineLevel="2">
      <c r="A253" s="63" t="s">
        <v>72</v>
      </c>
      <c r="B253" s="64" t="s">
        <v>39</v>
      </c>
      <c r="C253" s="64" t="s">
        <v>73</v>
      </c>
      <c r="D253" s="64"/>
      <c r="E253" s="65"/>
      <c r="F253" s="66"/>
      <c r="G253" s="97">
        <f>SUM(G258+G264+G254)</f>
        <v>0</v>
      </c>
      <c r="H253" s="99">
        <f>SUM(H258+H264+H254)</f>
        <v>3935</v>
      </c>
      <c r="I253" s="99">
        <f>SUM(I258+I264+I254)</f>
        <v>3935</v>
      </c>
      <c r="J253" s="99">
        <f>SUM(J258+J264+J254)</f>
        <v>3935</v>
      </c>
    </row>
    <row r="254" spans="1:10" ht="0.75" customHeight="1" hidden="1" outlineLevel="2">
      <c r="A254" s="63" t="s">
        <v>313</v>
      </c>
      <c r="B254" s="64" t="s">
        <v>39</v>
      </c>
      <c r="C254" s="64" t="s">
        <v>73</v>
      </c>
      <c r="D254" s="64" t="s">
        <v>20</v>
      </c>
      <c r="E254" s="65">
        <v>0</v>
      </c>
      <c r="F254" s="67"/>
      <c r="G254" s="97">
        <f>SUM(G255)</f>
        <v>0</v>
      </c>
      <c r="H254" s="99">
        <f>SUM(H255)</f>
        <v>0</v>
      </c>
      <c r="I254" s="99">
        <f>SUM(I255)</f>
        <v>0</v>
      </c>
      <c r="J254" s="99">
        <f>SUM(J255)</f>
        <v>0</v>
      </c>
    </row>
    <row r="255" spans="1:10" ht="21" customHeight="1" hidden="1" outlineLevel="2">
      <c r="A255" s="63" t="s">
        <v>268</v>
      </c>
      <c r="B255" s="64" t="s">
        <v>39</v>
      </c>
      <c r="C255" s="64" t="s">
        <v>73</v>
      </c>
      <c r="D255" s="64" t="s">
        <v>20</v>
      </c>
      <c r="E255" s="65">
        <v>2</v>
      </c>
      <c r="F255" s="67"/>
      <c r="G255" s="97">
        <f>SUM(G256:G257)</f>
        <v>0</v>
      </c>
      <c r="H255" s="99">
        <f>SUM(H256:H257)</f>
        <v>0</v>
      </c>
      <c r="I255" s="99">
        <f>SUM(I256:I257)</f>
        <v>0</v>
      </c>
      <c r="J255" s="99">
        <f>SUM(J256:J257)</f>
        <v>0</v>
      </c>
    </row>
    <row r="256" spans="1:10" ht="45.75" customHeight="1" hidden="1" outlineLevel="2">
      <c r="A256" s="63" t="s">
        <v>98</v>
      </c>
      <c r="B256" s="64" t="s">
        <v>39</v>
      </c>
      <c r="C256" s="64" t="s">
        <v>73</v>
      </c>
      <c r="D256" s="64" t="s">
        <v>20</v>
      </c>
      <c r="E256" s="65">
        <v>2</v>
      </c>
      <c r="F256" s="67">
        <v>100</v>
      </c>
      <c r="G256" s="97"/>
      <c r="H256" s="99">
        <v>0</v>
      </c>
      <c r="I256" s="99">
        <v>0</v>
      </c>
      <c r="J256" s="99">
        <v>0</v>
      </c>
    </row>
    <row r="257" spans="1:10" ht="54.75" customHeight="1" hidden="1" outlineLevel="2">
      <c r="A257" s="63" t="s">
        <v>324</v>
      </c>
      <c r="B257" s="64" t="s">
        <v>39</v>
      </c>
      <c r="C257" s="64" t="s">
        <v>73</v>
      </c>
      <c r="D257" s="64" t="s">
        <v>20</v>
      </c>
      <c r="E257" s="65">
        <v>2</v>
      </c>
      <c r="F257" s="67">
        <v>600</v>
      </c>
      <c r="G257" s="97"/>
      <c r="H257" s="99">
        <v>0</v>
      </c>
      <c r="I257" s="99">
        <v>0</v>
      </c>
      <c r="J257" s="99">
        <v>0</v>
      </c>
    </row>
    <row r="258" spans="1:10" ht="15.75" outlineLevel="3">
      <c r="A258" s="62" t="s">
        <v>159</v>
      </c>
      <c r="B258" s="64" t="s">
        <v>39</v>
      </c>
      <c r="C258" s="64" t="s">
        <v>73</v>
      </c>
      <c r="D258" s="64" t="s">
        <v>16</v>
      </c>
      <c r="E258" s="65">
        <v>0</v>
      </c>
      <c r="F258" s="66"/>
      <c r="G258" s="97">
        <f>SUM(G259)</f>
        <v>0</v>
      </c>
      <c r="H258" s="99">
        <f>SUM(H259)</f>
        <v>2235</v>
      </c>
      <c r="I258" s="99">
        <f>SUM(I259)</f>
        <v>2235</v>
      </c>
      <c r="J258" s="99">
        <f>SUM(J259)</f>
        <v>2235</v>
      </c>
    </row>
    <row r="259" spans="1:10" ht="24" outlineLevel="3">
      <c r="A259" s="63" t="s">
        <v>150</v>
      </c>
      <c r="B259" s="64" t="s">
        <v>39</v>
      </c>
      <c r="C259" s="64" t="s">
        <v>73</v>
      </c>
      <c r="D259" s="64" t="s">
        <v>16</v>
      </c>
      <c r="E259" s="65">
        <v>0</v>
      </c>
      <c r="F259" s="66"/>
      <c r="G259" s="97">
        <f>SUM(G260:G261)</f>
        <v>0</v>
      </c>
      <c r="H259" s="99">
        <f>SUM(H260:H261)</f>
        <v>2235</v>
      </c>
      <c r="I259" s="99">
        <f>SUM(I260:I261)</f>
        <v>2235</v>
      </c>
      <c r="J259" s="99">
        <f>SUM(J260:J261)</f>
        <v>2235</v>
      </c>
    </row>
    <row r="260" spans="1:10" ht="36" outlineLevel="1">
      <c r="A260" s="62" t="s">
        <v>160</v>
      </c>
      <c r="B260" s="64" t="s">
        <v>39</v>
      </c>
      <c r="C260" s="64" t="s">
        <v>73</v>
      </c>
      <c r="D260" s="64" t="s">
        <v>16</v>
      </c>
      <c r="E260" s="65">
        <v>0</v>
      </c>
      <c r="F260" s="66">
        <v>600</v>
      </c>
      <c r="G260" s="97"/>
      <c r="H260" s="99">
        <f>2011.5</f>
        <v>2011.5</v>
      </c>
      <c r="I260" s="99">
        <f>2011.5</f>
        <v>2011.5</v>
      </c>
      <c r="J260" s="99">
        <f>2011.5</f>
        <v>2011.5</v>
      </c>
    </row>
    <row r="261" spans="1:10" ht="24" customHeight="1" outlineLevel="1">
      <c r="A261" s="63" t="s">
        <v>151</v>
      </c>
      <c r="B261" s="64" t="s">
        <v>39</v>
      </c>
      <c r="C261" s="64" t="s">
        <v>73</v>
      </c>
      <c r="D261" s="64" t="s">
        <v>16</v>
      </c>
      <c r="E261" s="65">
        <v>0</v>
      </c>
      <c r="F261" s="66">
        <v>600</v>
      </c>
      <c r="G261" s="97"/>
      <c r="H261" s="99">
        <v>223.5</v>
      </c>
      <c r="I261" s="99">
        <v>223.5</v>
      </c>
      <c r="J261" s="99">
        <v>223.5</v>
      </c>
    </row>
    <row r="262" spans="1:10" ht="0.75" customHeight="1" hidden="1" outlineLevel="1">
      <c r="A262" s="63" t="s">
        <v>233</v>
      </c>
      <c r="B262" s="64" t="s">
        <v>39</v>
      </c>
      <c r="C262" s="64" t="s">
        <v>73</v>
      </c>
      <c r="D262" s="64" t="s">
        <v>198</v>
      </c>
      <c r="E262" s="65">
        <v>0</v>
      </c>
      <c r="F262" s="67"/>
      <c r="G262" s="97">
        <f>SUM(G263)</f>
        <v>0</v>
      </c>
      <c r="H262" s="99">
        <f>SUM(H263)</f>
        <v>0</v>
      </c>
      <c r="I262" s="99">
        <f>SUM(I263)</f>
        <v>0</v>
      </c>
      <c r="J262" s="99">
        <f>SUM(J263)</f>
        <v>0</v>
      </c>
    </row>
    <row r="263" spans="1:10" ht="15.75" hidden="1" outlineLevel="1">
      <c r="A263" s="63" t="s">
        <v>152</v>
      </c>
      <c r="B263" s="64" t="s">
        <v>39</v>
      </c>
      <c r="C263" s="64" t="s">
        <v>73</v>
      </c>
      <c r="D263" s="64" t="s">
        <v>198</v>
      </c>
      <c r="E263" s="65">
        <v>0</v>
      </c>
      <c r="F263" s="67">
        <v>300</v>
      </c>
      <c r="G263" s="97">
        <f>20-20</f>
        <v>0</v>
      </c>
      <c r="H263" s="99">
        <v>0</v>
      </c>
      <c r="I263" s="99">
        <v>0</v>
      </c>
      <c r="J263" s="99">
        <v>0</v>
      </c>
    </row>
    <row r="264" spans="1:10" ht="39.75" customHeight="1" outlineLevel="1">
      <c r="A264" s="62" t="s">
        <v>341</v>
      </c>
      <c r="B264" s="64" t="s">
        <v>39</v>
      </c>
      <c r="C264" s="64" t="s">
        <v>73</v>
      </c>
      <c r="D264" s="64" t="s">
        <v>22</v>
      </c>
      <c r="E264" s="65">
        <v>0</v>
      </c>
      <c r="F264" s="66"/>
      <c r="G264" s="97">
        <f>SUM(G265:G267)</f>
        <v>0</v>
      </c>
      <c r="H264" s="99">
        <f>SUM(H265:H267)</f>
        <v>1700</v>
      </c>
      <c r="I264" s="99">
        <f>SUM(I265:I267)</f>
        <v>1700</v>
      </c>
      <c r="J264" s="99">
        <f>SUM(J265:J267)</f>
        <v>1700</v>
      </c>
    </row>
    <row r="265" spans="1:10" ht="33" customHeight="1" outlineLevel="1">
      <c r="A265" s="63" t="s">
        <v>98</v>
      </c>
      <c r="B265" s="64" t="s">
        <v>39</v>
      </c>
      <c r="C265" s="64" t="s">
        <v>73</v>
      </c>
      <c r="D265" s="64" t="s">
        <v>22</v>
      </c>
      <c r="E265" s="65">
        <v>0</v>
      </c>
      <c r="F265" s="66">
        <v>100</v>
      </c>
      <c r="G265" s="97"/>
      <c r="H265" s="99">
        <v>1700</v>
      </c>
      <c r="I265" s="99">
        <v>1700</v>
      </c>
      <c r="J265" s="99">
        <v>1700</v>
      </c>
    </row>
    <row r="266" spans="1:10" ht="24" hidden="1" outlineLevel="1">
      <c r="A266" s="63" t="s">
        <v>99</v>
      </c>
      <c r="B266" s="64" t="s">
        <v>39</v>
      </c>
      <c r="C266" s="64" t="s">
        <v>73</v>
      </c>
      <c r="D266" s="64" t="s">
        <v>22</v>
      </c>
      <c r="E266" s="65">
        <v>0</v>
      </c>
      <c r="F266" s="66">
        <v>200</v>
      </c>
      <c r="G266" s="97"/>
      <c r="H266" s="99">
        <v>0</v>
      </c>
      <c r="I266" s="99">
        <v>0</v>
      </c>
      <c r="J266" s="99">
        <v>0</v>
      </c>
    </row>
    <row r="267" spans="1:10" ht="15.75" hidden="1" outlineLevel="1">
      <c r="A267" s="63" t="s">
        <v>139</v>
      </c>
      <c r="B267" s="64" t="s">
        <v>39</v>
      </c>
      <c r="C267" s="64" t="s">
        <v>73</v>
      </c>
      <c r="D267" s="64" t="s">
        <v>22</v>
      </c>
      <c r="E267" s="65">
        <v>0</v>
      </c>
      <c r="F267" s="66">
        <v>800</v>
      </c>
      <c r="G267" s="97"/>
      <c r="H267" s="99">
        <v>0</v>
      </c>
      <c r="I267" s="99">
        <f>0.2-0.2</f>
        <v>0</v>
      </c>
      <c r="J267" s="99">
        <f>0.2-0.2</f>
        <v>0</v>
      </c>
    </row>
    <row r="268" spans="1:10" ht="15.75" outlineLevel="1">
      <c r="A268" s="63" t="s">
        <v>74</v>
      </c>
      <c r="B268" s="64" t="s">
        <v>39</v>
      </c>
      <c r="C268" s="64" t="s">
        <v>113</v>
      </c>
      <c r="D268" s="64"/>
      <c r="E268" s="65"/>
      <c r="F268" s="66"/>
      <c r="G268" s="97">
        <f>SUM(G269+G286+G288)</f>
        <v>0</v>
      </c>
      <c r="H268" s="99">
        <f>SUM(H269+H286+H288)</f>
        <v>12340</v>
      </c>
      <c r="I268" s="99">
        <f>SUM(I269+I286+I288)</f>
        <v>12340</v>
      </c>
      <c r="J268" s="99">
        <f>SUM(J269+J286+J288)</f>
        <v>12340</v>
      </c>
    </row>
    <row r="269" spans="1:10" ht="13.5" customHeight="1" outlineLevel="1">
      <c r="A269" s="63" t="s">
        <v>114</v>
      </c>
      <c r="B269" s="64" t="s">
        <v>39</v>
      </c>
      <c r="C269" s="64" t="s">
        <v>80</v>
      </c>
      <c r="D269" s="64"/>
      <c r="E269" s="65"/>
      <c r="F269" s="66"/>
      <c r="G269" s="97">
        <f>SUM(G270+G273+G275+G280+G282+G284+G277)</f>
        <v>0</v>
      </c>
      <c r="H269" s="99">
        <f>SUM(H270+H273+H275+H280+H282+H284+H277)</f>
        <v>11846.7</v>
      </c>
      <c r="I269" s="99">
        <f>SUM(I270+I273+I275+I280+I282+I284+I277)</f>
        <v>11846.7</v>
      </c>
      <c r="J269" s="99">
        <f>SUM(J270+J273+J275+J280+J282+J284+J277)</f>
        <v>11846.7</v>
      </c>
    </row>
    <row r="270" spans="1:10" ht="24" hidden="1" outlineLevel="1">
      <c r="A270" s="63" t="s">
        <v>250</v>
      </c>
      <c r="B270" s="64" t="s">
        <v>39</v>
      </c>
      <c r="C270" s="64" t="s">
        <v>80</v>
      </c>
      <c r="D270" s="64" t="s">
        <v>12</v>
      </c>
      <c r="E270" s="65">
        <v>0</v>
      </c>
      <c r="F270" s="66"/>
      <c r="G270" s="97">
        <f>SUM(G271:G272)</f>
        <v>0</v>
      </c>
      <c r="H270" s="99">
        <f>SUM(H271:H272)</f>
        <v>0</v>
      </c>
      <c r="I270" s="99">
        <f>SUM(I271:I272)</f>
        <v>0</v>
      </c>
      <c r="J270" s="99">
        <f>SUM(J271:J272)</f>
        <v>0</v>
      </c>
    </row>
    <row r="271" spans="1:10" ht="36" hidden="1" outlineLevel="2">
      <c r="A271" s="63" t="s">
        <v>302</v>
      </c>
      <c r="B271" s="64" t="s">
        <v>39</v>
      </c>
      <c r="C271" s="64" t="s">
        <v>80</v>
      </c>
      <c r="D271" s="64" t="s">
        <v>12</v>
      </c>
      <c r="E271" s="65">
        <v>0</v>
      </c>
      <c r="F271" s="66">
        <v>200</v>
      </c>
      <c r="G271" s="97"/>
      <c r="H271" s="99">
        <v>0</v>
      </c>
      <c r="I271" s="99">
        <v>0</v>
      </c>
      <c r="J271" s="99">
        <v>0</v>
      </c>
    </row>
    <row r="272" spans="1:10" ht="24" hidden="1" outlineLevel="5">
      <c r="A272" s="63" t="s">
        <v>303</v>
      </c>
      <c r="B272" s="64" t="s">
        <v>39</v>
      </c>
      <c r="C272" s="64" t="s">
        <v>80</v>
      </c>
      <c r="D272" s="64" t="s">
        <v>12</v>
      </c>
      <c r="E272" s="65">
        <v>0</v>
      </c>
      <c r="F272" s="66">
        <v>200</v>
      </c>
      <c r="G272" s="97"/>
      <c r="H272" s="99">
        <v>0</v>
      </c>
      <c r="I272" s="99">
        <v>0</v>
      </c>
      <c r="J272" s="99">
        <v>0</v>
      </c>
    </row>
    <row r="273" spans="1:10" ht="25.5" customHeight="1" outlineLevel="1">
      <c r="A273" s="63" t="s">
        <v>342</v>
      </c>
      <c r="B273" s="64" t="s">
        <v>39</v>
      </c>
      <c r="C273" s="64" t="s">
        <v>80</v>
      </c>
      <c r="D273" s="64" t="s">
        <v>5</v>
      </c>
      <c r="E273" s="65">
        <v>0</v>
      </c>
      <c r="F273" s="67"/>
      <c r="G273" s="97">
        <f>SUM(G274)</f>
        <v>0</v>
      </c>
      <c r="H273" s="99">
        <f>SUM(H274)</f>
        <v>20</v>
      </c>
      <c r="I273" s="99">
        <f>SUM(I274)</f>
        <v>20</v>
      </c>
      <c r="J273" s="99">
        <f>SUM(J274)</f>
        <v>20</v>
      </c>
    </row>
    <row r="274" spans="1:10" ht="24" outlineLevel="2">
      <c r="A274" s="63" t="s">
        <v>151</v>
      </c>
      <c r="B274" s="64" t="s">
        <v>39</v>
      </c>
      <c r="C274" s="64" t="s">
        <v>80</v>
      </c>
      <c r="D274" s="64" t="s">
        <v>5</v>
      </c>
      <c r="E274" s="65">
        <v>0</v>
      </c>
      <c r="F274" s="67">
        <v>600</v>
      </c>
      <c r="G274" s="97"/>
      <c r="H274" s="99">
        <v>20</v>
      </c>
      <c r="I274" s="99">
        <v>20</v>
      </c>
      <c r="J274" s="99">
        <v>20</v>
      </c>
    </row>
    <row r="275" spans="1:10" ht="24.75" customHeight="1" outlineLevel="5">
      <c r="A275" s="62" t="s">
        <v>343</v>
      </c>
      <c r="B275" s="64" t="s">
        <v>39</v>
      </c>
      <c r="C275" s="64" t="s">
        <v>80</v>
      </c>
      <c r="D275" s="64" t="s">
        <v>4</v>
      </c>
      <c r="E275" s="65">
        <v>0</v>
      </c>
      <c r="F275" s="67"/>
      <c r="G275" s="97">
        <f>SUM(G276)</f>
        <v>0</v>
      </c>
      <c r="H275" s="99">
        <f>SUM(H276)</f>
        <v>20</v>
      </c>
      <c r="I275" s="99">
        <f>SUM(I276)</f>
        <v>20</v>
      </c>
      <c r="J275" s="99">
        <f>SUM(J276)</f>
        <v>20</v>
      </c>
    </row>
    <row r="276" spans="1:10" ht="21.75" customHeight="1" outlineLevel="3">
      <c r="A276" s="63" t="s">
        <v>151</v>
      </c>
      <c r="B276" s="64" t="s">
        <v>39</v>
      </c>
      <c r="C276" s="64" t="s">
        <v>80</v>
      </c>
      <c r="D276" s="64" t="s">
        <v>4</v>
      </c>
      <c r="E276" s="65">
        <v>0</v>
      </c>
      <c r="F276" s="67">
        <v>600</v>
      </c>
      <c r="G276" s="97"/>
      <c r="H276" s="99">
        <v>20</v>
      </c>
      <c r="I276" s="99">
        <v>20</v>
      </c>
      <c r="J276" s="99">
        <v>20</v>
      </c>
    </row>
    <row r="277" spans="1:10" ht="24" hidden="1" outlineLevel="3">
      <c r="A277" s="63" t="s">
        <v>150</v>
      </c>
      <c r="B277" s="64" t="s">
        <v>39</v>
      </c>
      <c r="C277" s="64" t="s">
        <v>80</v>
      </c>
      <c r="D277" s="64" t="s">
        <v>16</v>
      </c>
      <c r="E277" s="65">
        <v>0</v>
      </c>
      <c r="F277" s="66"/>
      <c r="G277" s="97">
        <f>SUM(G278)</f>
        <v>0</v>
      </c>
      <c r="H277" s="99">
        <f>SUM(H278)</f>
        <v>0</v>
      </c>
      <c r="I277" s="99">
        <f>SUM(I278)</f>
        <v>0</v>
      </c>
      <c r="J277" s="99">
        <f>SUM(J278)</f>
        <v>0</v>
      </c>
    </row>
    <row r="278" spans="1:10" ht="24" hidden="1" outlineLevel="3">
      <c r="A278" s="63" t="s">
        <v>99</v>
      </c>
      <c r="B278" s="64" t="s">
        <v>39</v>
      </c>
      <c r="C278" s="64" t="s">
        <v>80</v>
      </c>
      <c r="D278" s="64" t="s">
        <v>16</v>
      </c>
      <c r="E278" s="65">
        <v>0</v>
      </c>
      <c r="F278" s="66">
        <v>200</v>
      </c>
      <c r="G278" s="97"/>
      <c r="H278" s="99">
        <v>0</v>
      </c>
      <c r="I278" s="99">
        <v>0</v>
      </c>
      <c r="J278" s="99">
        <v>0</v>
      </c>
    </row>
    <row r="279" spans="1:10" ht="27.75" customHeight="1" outlineLevel="3">
      <c r="A279" s="62" t="s">
        <v>344</v>
      </c>
      <c r="B279" s="64" t="s">
        <v>39</v>
      </c>
      <c r="C279" s="64" t="s">
        <v>113</v>
      </c>
      <c r="D279" s="64" t="s">
        <v>23</v>
      </c>
      <c r="E279" s="65">
        <v>0</v>
      </c>
      <c r="F279" s="66"/>
      <c r="G279" s="97">
        <f>SUM(G280+G282+G284+G286+G289)</f>
        <v>0</v>
      </c>
      <c r="H279" s="99">
        <f>SUM(H280+H282+H284+H286+H289)</f>
        <v>12300</v>
      </c>
      <c r="I279" s="99">
        <f>SUM(I280+I282+I284+I286+I289)</f>
        <v>12300</v>
      </c>
      <c r="J279" s="99">
        <f>SUM(J280+J282+J284+J286+J289)</f>
        <v>12300</v>
      </c>
    </row>
    <row r="280" spans="1:10" ht="15.75" outlineLevel="3">
      <c r="A280" s="62" t="s">
        <v>75</v>
      </c>
      <c r="B280" s="64" t="s">
        <v>39</v>
      </c>
      <c r="C280" s="64" t="s">
        <v>80</v>
      </c>
      <c r="D280" s="64" t="s">
        <v>23</v>
      </c>
      <c r="E280" s="65">
        <v>0</v>
      </c>
      <c r="F280" s="66"/>
      <c r="G280" s="97">
        <f>SUM(G281:G281)</f>
        <v>0</v>
      </c>
      <c r="H280" s="99">
        <f>SUM(H281:H281)</f>
        <v>8656.7</v>
      </c>
      <c r="I280" s="99">
        <f>SUM(I281:I281)</f>
        <v>8656.7</v>
      </c>
      <c r="J280" s="99">
        <f>SUM(J281:J281)</f>
        <v>8656.7</v>
      </c>
    </row>
    <row r="281" spans="1:10" ht="27" customHeight="1" outlineLevel="3">
      <c r="A281" s="63" t="s">
        <v>151</v>
      </c>
      <c r="B281" s="64" t="s">
        <v>39</v>
      </c>
      <c r="C281" s="64" t="s">
        <v>80</v>
      </c>
      <c r="D281" s="64" t="s">
        <v>23</v>
      </c>
      <c r="E281" s="65">
        <v>0</v>
      </c>
      <c r="F281" s="66">
        <v>600</v>
      </c>
      <c r="G281" s="97"/>
      <c r="H281" s="99">
        <f>8450+206.7</f>
        <v>8656.7</v>
      </c>
      <c r="I281" s="99">
        <f>8450+206.7</f>
        <v>8656.7</v>
      </c>
      <c r="J281" s="99">
        <f>8450+206.7</f>
        <v>8656.7</v>
      </c>
    </row>
    <row r="282" spans="1:10" ht="16.5" customHeight="1" outlineLevel="5">
      <c r="A282" s="62" t="s">
        <v>76</v>
      </c>
      <c r="B282" s="64" t="s">
        <v>39</v>
      </c>
      <c r="C282" s="64" t="s">
        <v>80</v>
      </c>
      <c r="D282" s="64" t="s">
        <v>23</v>
      </c>
      <c r="E282" s="65">
        <v>0</v>
      </c>
      <c r="F282" s="67"/>
      <c r="G282" s="97">
        <f>SUM(G283)</f>
        <v>0</v>
      </c>
      <c r="H282" s="99">
        <f>SUM(H283)</f>
        <v>1693</v>
      </c>
      <c r="I282" s="99">
        <f>SUM(I283)</f>
        <v>1693</v>
      </c>
      <c r="J282" s="99">
        <f>SUM(J283)</f>
        <v>1693</v>
      </c>
    </row>
    <row r="283" spans="1:10" ht="27" customHeight="1" outlineLevel="5">
      <c r="A283" s="63" t="s">
        <v>151</v>
      </c>
      <c r="B283" s="64" t="s">
        <v>39</v>
      </c>
      <c r="C283" s="64" t="s">
        <v>80</v>
      </c>
      <c r="D283" s="64" t="s">
        <v>23</v>
      </c>
      <c r="E283" s="65">
        <v>0</v>
      </c>
      <c r="F283" s="67">
        <v>600</v>
      </c>
      <c r="G283" s="97"/>
      <c r="H283" s="99">
        <f>862+731+100</f>
        <v>1693</v>
      </c>
      <c r="I283" s="99">
        <f>862+731+100</f>
        <v>1693</v>
      </c>
      <c r="J283" s="99">
        <f>862+731+100</f>
        <v>1693</v>
      </c>
    </row>
    <row r="284" spans="1:10" ht="15.75" outlineLevel="5">
      <c r="A284" s="62" t="s">
        <v>77</v>
      </c>
      <c r="B284" s="64" t="s">
        <v>39</v>
      </c>
      <c r="C284" s="64" t="s">
        <v>80</v>
      </c>
      <c r="D284" s="64" t="s">
        <v>23</v>
      </c>
      <c r="E284" s="65">
        <v>0</v>
      </c>
      <c r="F284" s="67"/>
      <c r="G284" s="97">
        <f>SUM(G285:G285)</f>
        <v>0</v>
      </c>
      <c r="H284" s="99">
        <f>SUM(H285:H285)</f>
        <v>1457</v>
      </c>
      <c r="I284" s="99">
        <f>SUM(I285:I285)</f>
        <v>1457</v>
      </c>
      <c r="J284" s="99">
        <f>SUM(J285:J285)</f>
        <v>1457</v>
      </c>
    </row>
    <row r="285" spans="1:10" ht="24" outlineLevel="5">
      <c r="A285" s="63" t="s">
        <v>151</v>
      </c>
      <c r="B285" s="64" t="s">
        <v>39</v>
      </c>
      <c r="C285" s="64" t="s">
        <v>80</v>
      </c>
      <c r="D285" s="64" t="s">
        <v>23</v>
      </c>
      <c r="E285" s="65">
        <v>0</v>
      </c>
      <c r="F285" s="67">
        <v>600</v>
      </c>
      <c r="G285" s="97"/>
      <c r="H285" s="99">
        <f>1069+288+100</f>
        <v>1457</v>
      </c>
      <c r="I285" s="99">
        <f>1069+288+100</f>
        <v>1457</v>
      </c>
      <c r="J285" s="99">
        <f>1069+288+100</f>
        <v>1457</v>
      </c>
    </row>
    <row r="286" spans="1:10" ht="15.75" outlineLevel="5">
      <c r="A286" s="62" t="s">
        <v>78</v>
      </c>
      <c r="B286" s="64" t="s">
        <v>39</v>
      </c>
      <c r="C286" s="64" t="s">
        <v>81</v>
      </c>
      <c r="D286" s="64" t="s">
        <v>23</v>
      </c>
      <c r="E286" s="65">
        <v>0</v>
      </c>
      <c r="F286" s="67"/>
      <c r="G286" s="97">
        <f>SUM(G287)</f>
        <v>0</v>
      </c>
      <c r="H286" s="99">
        <f>SUM(H287)</f>
        <v>493.3</v>
      </c>
      <c r="I286" s="99">
        <f>SUM(I287)</f>
        <v>493.3</v>
      </c>
      <c r="J286" s="99">
        <f>SUM(J287)</f>
        <v>493.3</v>
      </c>
    </row>
    <row r="287" spans="1:10" ht="24" outlineLevel="5">
      <c r="A287" s="63" t="s">
        <v>151</v>
      </c>
      <c r="B287" s="64" t="s">
        <v>39</v>
      </c>
      <c r="C287" s="64" t="s">
        <v>81</v>
      </c>
      <c r="D287" s="64" t="s">
        <v>23</v>
      </c>
      <c r="E287" s="65">
        <v>0</v>
      </c>
      <c r="F287" s="67">
        <v>600</v>
      </c>
      <c r="G287" s="97"/>
      <c r="H287" s="99">
        <v>493.3</v>
      </c>
      <c r="I287" s="99">
        <v>493.3</v>
      </c>
      <c r="J287" s="99">
        <v>493.3</v>
      </c>
    </row>
    <row r="288" spans="1:10" ht="15.75" hidden="1" outlineLevel="5">
      <c r="A288" s="62" t="s">
        <v>79</v>
      </c>
      <c r="B288" s="64" t="s">
        <v>39</v>
      </c>
      <c r="C288" s="64" t="s">
        <v>82</v>
      </c>
      <c r="D288" s="64" t="s">
        <v>23</v>
      </c>
      <c r="E288" s="65">
        <v>0</v>
      </c>
      <c r="F288" s="67"/>
      <c r="G288" s="97">
        <f>SUM(G289+G290)</f>
        <v>0</v>
      </c>
      <c r="H288" s="99">
        <f>SUM(H289+H290)</f>
        <v>0</v>
      </c>
      <c r="I288" s="99">
        <f>SUM(I289+I290)</f>
        <v>0</v>
      </c>
      <c r="J288" s="99">
        <f>SUM(J289+J290)</f>
        <v>0</v>
      </c>
    </row>
    <row r="289" spans="1:10" ht="24" hidden="1" outlineLevel="5">
      <c r="A289" s="63" t="s">
        <v>151</v>
      </c>
      <c r="B289" s="64" t="s">
        <v>39</v>
      </c>
      <c r="C289" s="64" t="s">
        <v>82</v>
      </c>
      <c r="D289" s="64" t="s">
        <v>23</v>
      </c>
      <c r="E289" s="65">
        <v>0</v>
      </c>
      <c r="F289" s="67">
        <v>600</v>
      </c>
      <c r="G289" s="97">
        <v>0</v>
      </c>
      <c r="H289" s="99">
        <v>0</v>
      </c>
      <c r="I289" s="99">
        <v>0</v>
      </c>
      <c r="J289" s="99">
        <v>0</v>
      </c>
    </row>
    <row r="290" spans="1:10" ht="36" hidden="1" outlineLevel="5">
      <c r="A290" s="63" t="s">
        <v>285</v>
      </c>
      <c r="B290" s="64" t="s">
        <v>39</v>
      </c>
      <c r="C290" s="64" t="s">
        <v>82</v>
      </c>
      <c r="D290" s="64" t="s">
        <v>281</v>
      </c>
      <c r="E290" s="65">
        <v>0</v>
      </c>
      <c r="F290" s="67"/>
      <c r="G290" s="97">
        <f>SUM(G291)</f>
        <v>0</v>
      </c>
      <c r="H290" s="99">
        <f>SUM(H291)</f>
        <v>0</v>
      </c>
      <c r="I290" s="99">
        <f>SUM(I291)</f>
        <v>0</v>
      </c>
      <c r="J290" s="99">
        <f>SUM(J291)</f>
        <v>0</v>
      </c>
    </row>
    <row r="291" spans="1:10" ht="36" hidden="1" outlineLevel="5">
      <c r="A291" s="63" t="s">
        <v>287</v>
      </c>
      <c r="B291" s="64" t="s">
        <v>39</v>
      </c>
      <c r="C291" s="64" t="s">
        <v>82</v>
      </c>
      <c r="D291" s="64" t="s">
        <v>281</v>
      </c>
      <c r="E291" s="65">
        <v>0</v>
      </c>
      <c r="F291" s="67">
        <v>500</v>
      </c>
      <c r="G291" s="97">
        <v>0</v>
      </c>
      <c r="H291" s="99">
        <v>0</v>
      </c>
      <c r="I291" s="99">
        <v>0</v>
      </c>
      <c r="J291" s="99">
        <v>0</v>
      </c>
    </row>
    <row r="292" spans="1:10" ht="15.75" hidden="1" outlineLevel="5">
      <c r="A292" s="63" t="s">
        <v>204</v>
      </c>
      <c r="B292" s="64" t="s">
        <v>39</v>
      </c>
      <c r="C292" s="64" t="s">
        <v>205</v>
      </c>
      <c r="D292" s="64"/>
      <c r="E292" s="65"/>
      <c r="F292" s="67"/>
      <c r="G292" s="97">
        <f>SUM(G293)</f>
        <v>0</v>
      </c>
      <c r="H292" s="99">
        <f>SUM(H293)</f>
        <v>0</v>
      </c>
      <c r="I292" s="99">
        <f>SUM(I293)</f>
        <v>0</v>
      </c>
      <c r="J292" s="99">
        <f>SUM(J293)</f>
        <v>0</v>
      </c>
    </row>
    <row r="293" spans="1:10" ht="15.75" hidden="1" outlineLevel="5">
      <c r="A293" s="63" t="s">
        <v>206</v>
      </c>
      <c r="B293" s="64" t="s">
        <v>39</v>
      </c>
      <c r="C293" s="64" t="s">
        <v>207</v>
      </c>
      <c r="D293" s="64"/>
      <c r="E293" s="65"/>
      <c r="F293" s="67"/>
      <c r="G293" s="97">
        <f>SUM(G296)</f>
        <v>0</v>
      </c>
      <c r="H293" s="99">
        <f>SUM(H296)</f>
        <v>0</v>
      </c>
      <c r="I293" s="99">
        <f>SUM(I296)</f>
        <v>0</v>
      </c>
      <c r="J293" s="99">
        <f>SUM(J296)</f>
        <v>0</v>
      </c>
    </row>
    <row r="294" spans="1:10" ht="36" hidden="1" outlineLevel="5">
      <c r="A294" s="63" t="s">
        <v>236</v>
      </c>
      <c r="B294" s="64" t="s">
        <v>39</v>
      </c>
      <c r="C294" s="64" t="s">
        <v>207</v>
      </c>
      <c r="D294" s="64" t="s">
        <v>6</v>
      </c>
      <c r="E294" s="65">
        <v>0</v>
      </c>
      <c r="F294" s="67"/>
      <c r="G294" s="97">
        <f>SUM(G295)</f>
        <v>0</v>
      </c>
      <c r="H294" s="99">
        <f>SUM(H295)</f>
        <v>0</v>
      </c>
      <c r="I294" s="99">
        <f>SUM(I295)</f>
        <v>0</v>
      </c>
      <c r="J294" s="99">
        <f>SUM(J295)</f>
        <v>0</v>
      </c>
    </row>
    <row r="295" spans="1:10" ht="24" hidden="1" outlineLevel="5">
      <c r="A295" s="63" t="s">
        <v>195</v>
      </c>
      <c r="B295" s="64" t="s">
        <v>39</v>
      </c>
      <c r="C295" s="64" t="s">
        <v>207</v>
      </c>
      <c r="D295" s="64" t="s">
        <v>6</v>
      </c>
      <c r="E295" s="65">
        <v>3</v>
      </c>
      <c r="F295" s="66"/>
      <c r="G295" s="97">
        <f>SUM(G296:G296)</f>
        <v>0</v>
      </c>
      <c r="H295" s="99">
        <f>SUM(H296:H296)</f>
        <v>0</v>
      </c>
      <c r="I295" s="99">
        <f>SUM(I296:I296)</f>
        <v>0</v>
      </c>
      <c r="J295" s="99">
        <f>SUM(J296:J296)</f>
        <v>0</v>
      </c>
    </row>
    <row r="296" spans="1:10" ht="24" hidden="1" outlineLevel="5">
      <c r="A296" s="63" t="s">
        <v>154</v>
      </c>
      <c r="B296" s="64" t="s">
        <v>39</v>
      </c>
      <c r="C296" s="64" t="s">
        <v>207</v>
      </c>
      <c r="D296" s="64" t="s">
        <v>6</v>
      </c>
      <c r="E296" s="65">
        <v>3</v>
      </c>
      <c r="F296" s="66">
        <v>400</v>
      </c>
      <c r="G296" s="97">
        <v>0</v>
      </c>
      <c r="H296" s="99">
        <v>0</v>
      </c>
      <c r="I296" s="99">
        <v>0</v>
      </c>
      <c r="J296" s="99">
        <v>0</v>
      </c>
    </row>
    <row r="297" spans="1:10" ht="21" customHeight="1" outlineLevel="5">
      <c r="A297" s="63" t="s">
        <v>83</v>
      </c>
      <c r="B297" s="64" t="s">
        <v>39</v>
      </c>
      <c r="C297" s="64" t="s">
        <v>161</v>
      </c>
      <c r="D297" s="64"/>
      <c r="E297" s="65"/>
      <c r="F297" s="66"/>
      <c r="G297" s="97">
        <f>SUM(G298+G301+G314+G326)</f>
        <v>0</v>
      </c>
      <c r="H297" s="99">
        <f>SUM(H298+H301+H314+H326)</f>
        <v>27587.2</v>
      </c>
      <c r="I297" s="99">
        <f>SUM(I298+I301+I314+I326)</f>
        <v>31878.66401</v>
      </c>
      <c r="J297" s="99">
        <f>SUM(J298+J301+J314+J326)</f>
        <v>27025.564010000002</v>
      </c>
    </row>
    <row r="298" spans="1:10" ht="26.25" customHeight="1" outlineLevel="5">
      <c r="A298" s="63" t="s">
        <v>85</v>
      </c>
      <c r="B298" s="64" t="s">
        <v>39</v>
      </c>
      <c r="C298" s="64" t="s">
        <v>86</v>
      </c>
      <c r="D298" s="64"/>
      <c r="E298" s="65"/>
      <c r="F298" s="66"/>
      <c r="G298" s="97">
        <f aca="true" t="shared" si="14" ref="G298:J299">SUM(G299)</f>
        <v>0</v>
      </c>
      <c r="H298" s="99">
        <f t="shared" si="14"/>
        <v>5000</v>
      </c>
      <c r="I298" s="99">
        <f t="shared" si="14"/>
        <v>5000</v>
      </c>
      <c r="J298" s="99">
        <f t="shared" si="14"/>
        <v>5000</v>
      </c>
    </row>
    <row r="299" spans="1:10" ht="24" customHeight="1" outlineLevel="5">
      <c r="A299" s="63" t="s">
        <v>150</v>
      </c>
      <c r="B299" s="64" t="s">
        <v>39</v>
      </c>
      <c r="C299" s="64" t="s">
        <v>86</v>
      </c>
      <c r="D299" s="64" t="s">
        <v>16</v>
      </c>
      <c r="E299" s="65">
        <v>0</v>
      </c>
      <c r="F299" s="66"/>
      <c r="G299" s="97">
        <f t="shared" si="14"/>
        <v>0</v>
      </c>
      <c r="H299" s="99">
        <f t="shared" si="14"/>
        <v>5000</v>
      </c>
      <c r="I299" s="99">
        <f t="shared" si="14"/>
        <v>5000</v>
      </c>
      <c r="J299" s="99">
        <f t="shared" si="14"/>
        <v>5000</v>
      </c>
    </row>
    <row r="300" spans="1:10" ht="15.75" outlineLevel="5">
      <c r="A300" s="63" t="s">
        <v>152</v>
      </c>
      <c r="B300" s="64" t="s">
        <v>39</v>
      </c>
      <c r="C300" s="64" t="s">
        <v>86</v>
      </c>
      <c r="D300" s="64" t="s">
        <v>16</v>
      </c>
      <c r="E300" s="65">
        <v>0</v>
      </c>
      <c r="F300" s="66">
        <v>300</v>
      </c>
      <c r="G300" s="97"/>
      <c r="H300" s="99">
        <v>5000</v>
      </c>
      <c r="I300" s="99">
        <v>5000</v>
      </c>
      <c r="J300" s="99">
        <v>5000</v>
      </c>
    </row>
    <row r="301" spans="1:10" ht="18.75" customHeight="1" outlineLevel="5">
      <c r="A301" s="63" t="s">
        <v>87</v>
      </c>
      <c r="B301" s="64" t="s">
        <v>39</v>
      </c>
      <c r="C301" s="64" t="s">
        <v>89</v>
      </c>
      <c r="D301" s="64"/>
      <c r="E301" s="65"/>
      <c r="F301" s="66"/>
      <c r="G301" s="97">
        <f>SUM(G302+G304)</f>
        <v>0</v>
      </c>
      <c r="H301" s="99">
        <f>SUM(H302+H304)</f>
        <v>12653.922</v>
      </c>
      <c r="I301" s="99">
        <f>SUM(I302+I304)</f>
        <v>16468.800000000003</v>
      </c>
      <c r="J301" s="99">
        <f>SUM(J302+J304)</f>
        <v>11579.9</v>
      </c>
    </row>
    <row r="302" spans="1:10" ht="61.5" customHeight="1" outlineLevel="5">
      <c r="A302" s="63" t="s">
        <v>356</v>
      </c>
      <c r="B302" s="64" t="s">
        <v>39</v>
      </c>
      <c r="C302" s="64" t="s">
        <v>89</v>
      </c>
      <c r="D302" s="64" t="s">
        <v>7</v>
      </c>
      <c r="E302" s="65">
        <v>0</v>
      </c>
      <c r="F302" s="66"/>
      <c r="G302" s="97">
        <f>SUM(G303)</f>
        <v>0</v>
      </c>
      <c r="H302" s="99">
        <f>SUM(H303)</f>
        <v>600</v>
      </c>
      <c r="I302" s="99">
        <f>SUM(I303)</f>
        <v>600</v>
      </c>
      <c r="J302" s="99">
        <f>SUM(J303)</f>
        <v>600</v>
      </c>
    </row>
    <row r="303" spans="1:10" ht="16.5" customHeight="1" outlineLevel="5">
      <c r="A303" s="63" t="s">
        <v>152</v>
      </c>
      <c r="B303" s="64" t="s">
        <v>39</v>
      </c>
      <c r="C303" s="64" t="s">
        <v>89</v>
      </c>
      <c r="D303" s="64" t="s">
        <v>7</v>
      </c>
      <c r="E303" s="65">
        <v>0</v>
      </c>
      <c r="F303" s="66">
        <v>300</v>
      </c>
      <c r="G303" s="97"/>
      <c r="H303" s="99">
        <v>600</v>
      </c>
      <c r="I303" s="99">
        <v>600</v>
      </c>
      <c r="J303" s="99">
        <v>600</v>
      </c>
    </row>
    <row r="304" spans="1:10" ht="27.75" customHeight="1">
      <c r="A304" s="63" t="s">
        <v>150</v>
      </c>
      <c r="B304" s="64" t="s">
        <v>39</v>
      </c>
      <c r="C304" s="64" t="s">
        <v>89</v>
      </c>
      <c r="D304" s="64" t="s">
        <v>16</v>
      </c>
      <c r="E304" s="65">
        <v>0</v>
      </c>
      <c r="F304" s="66"/>
      <c r="G304" s="97">
        <f>SUM(G308+G311+G312+G313+G305)</f>
        <v>0</v>
      </c>
      <c r="H304" s="99">
        <f>SUM(H308+H311+H312+H313+H305)</f>
        <v>12053.922</v>
      </c>
      <c r="I304" s="99">
        <f>SUM(I308+I311+I312+I313+I305)</f>
        <v>15868.800000000001</v>
      </c>
      <c r="J304" s="99">
        <f>SUM(J308+J311+J312+J313+J305)</f>
        <v>10979.9</v>
      </c>
    </row>
    <row r="305" spans="1:10" ht="1.5" customHeight="1" hidden="1">
      <c r="A305" s="63" t="s">
        <v>298</v>
      </c>
      <c r="B305" s="64" t="s">
        <v>39</v>
      </c>
      <c r="C305" s="64" t="s">
        <v>89</v>
      </c>
      <c r="D305" s="64" t="s">
        <v>16</v>
      </c>
      <c r="E305" s="65">
        <v>0</v>
      </c>
      <c r="F305" s="66"/>
      <c r="G305" s="97">
        <f>SUM(G306:G307)</f>
        <v>0</v>
      </c>
      <c r="H305" s="99">
        <f>SUM(H306:H307)</f>
        <v>0</v>
      </c>
      <c r="I305" s="99">
        <f>SUM(I306:I307)</f>
        <v>0</v>
      </c>
      <c r="J305" s="99">
        <f>SUM(J306:J307)</f>
        <v>0</v>
      </c>
    </row>
    <row r="306" spans="1:10" ht="18" customHeight="1" hidden="1">
      <c r="A306" s="63" t="s">
        <v>152</v>
      </c>
      <c r="B306" s="64" t="s">
        <v>39</v>
      </c>
      <c r="C306" s="64" t="s">
        <v>89</v>
      </c>
      <c r="D306" s="64" t="s">
        <v>16</v>
      </c>
      <c r="E306" s="65">
        <v>0</v>
      </c>
      <c r="F306" s="66">
        <v>300</v>
      </c>
      <c r="G306" s="97"/>
      <c r="H306" s="99">
        <v>0</v>
      </c>
      <c r="I306" s="99">
        <v>0</v>
      </c>
      <c r="J306" s="99">
        <v>0</v>
      </c>
    </row>
    <row r="307" spans="1:10" ht="0.75" customHeight="1" hidden="1">
      <c r="A307" s="63" t="s">
        <v>99</v>
      </c>
      <c r="B307" s="64" t="s">
        <v>39</v>
      </c>
      <c r="C307" s="64" t="s">
        <v>89</v>
      </c>
      <c r="D307" s="64" t="s">
        <v>16</v>
      </c>
      <c r="E307" s="65">
        <v>0</v>
      </c>
      <c r="F307" s="66">
        <v>200</v>
      </c>
      <c r="G307" s="97"/>
      <c r="H307" s="99">
        <v>0</v>
      </c>
      <c r="I307" s="99">
        <v>0</v>
      </c>
      <c r="J307" s="99">
        <v>0</v>
      </c>
    </row>
    <row r="308" spans="1:10" ht="84">
      <c r="A308" s="63" t="s">
        <v>103</v>
      </c>
      <c r="B308" s="64" t="s">
        <v>39</v>
      </c>
      <c r="C308" s="64" t="s">
        <v>89</v>
      </c>
      <c r="D308" s="64" t="s">
        <v>16</v>
      </c>
      <c r="E308" s="65">
        <v>0</v>
      </c>
      <c r="F308" s="66"/>
      <c r="G308" s="97">
        <f>SUM(G309:G310)</f>
        <v>0</v>
      </c>
      <c r="H308" s="99">
        <f>SUM(H309:H310)</f>
        <v>8235.822</v>
      </c>
      <c r="I308" s="99">
        <f>SUM(I309:I310)</f>
        <v>12036.300000000001</v>
      </c>
      <c r="J308" s="99">
        <f>SUM(J309:J310)</f>
        <v>7133</v>
      </c>
    </row>
    <row r="309" spans="1:10" ht="15.75">
      <c r="A309" s="63" t="s">
        <v>152</v>
      </c>
      <c r="B309" s="64" t="s">
        <v>39</v>
      </c>
      <c r="C309" s="64" t="s">
        <v>89</v>
      </c>
      <c r="D309" s="64" t="s">
        <v>16</v>
      </c>
      <c r="E309" s="65">
        <v>0</v>
      </c>
      <c r="F309" s="66">
        <v>300</v>
      </c>
      <c r="G309" s="97"/>
      <c r="H309" s="99">
        <f>8157.2455</f>
        <v>8157.2455</v>
      </c>
      <c r="I309" s="99">
        <v>11961.43</v>
      </c>
      <c r="J309" s="99">
        <v>7058.13</v>
      </c>
    </row>
    <row r="310" spans="1:10" ht="26.25" customHeight="1">
      <c r="A310" s="63" t="s">
        <v>99</v>
      </c>
      <c r="B310" s="64" t="s">
        <v>39</v>
      </c>
      <c r="C310" s="64" t="s">
        <v>89</v>
      </c>
      <c r="D310" s="64" t="s">
        <v>16</v>
      </c>
      <c r="E310" s="65">
        <v>0</v>
      </c>
      <c r="F310" s="66">
        <v>200</v>
      </c>
      <c r="G310" s="97"/>
      <c r="H310" s="99">
        <f>99.257+1.2481-12.6237-9.3049</f>
        <v>78.5765</v>
      </c>
      <c r="I310" s="99">
        <v>74.87</v>
      </c>
      <c r="J310" s="99">
        <v>74.87</v>
      </c>
    </row>
    <row r="311" spans="1:10" ht="67.5" customHeight="1">
      <c r="A311" s="63" t="s">
        <v>104</v>
      </c>
      <c r="B311" s="64" t="s">
        <v>39</v>
      </c>
      <c r="C311" s="64" t="s">
        <v>89</v>
      </c>
      <c r="D311" s="64" t="s">
        <v>16</v>
      </c>
      <c r="E311" s="65">
        <v>0</v>
      </c>
      <c r="F311" s="66">
        <v>300</v>
      </c>
      <c r="G311" s="97"/>
      <c r="H311" s="99">
        <v>929.8</v>
      </c>
      <c r="I311" s="99">
        <v>929.8</v>
      </c>
      <c r="J311" s="99">
        <v>929.8</v>
      </c>
    </row>
    <row r="312" spans="1:10" ht="63.75" customHeight="1">
      <c r="A312" s="63" t="s">
        <v>105</v>
      </c>
      <c r="B312" s="64" t="s">
        <v>39</v>
      </c>
      <c r="C312" s="64" t="s">
        <v>89</v>
      </c>
      <c r="D312" s="64" t="s">
        <v>16</v>
      </c>
      <c r="E312" s="65">
        <v>0</v>
      </c>
      <c r="F312" s="66">
        <v>300</v>
      </c>
      <c r="G312" s="97"/>
      <c r="H312" s="99">
        <v>22.7</v>
      </c>
      <c r="I312" s="99">
        <v>22.7</v>
      </c>
      <c r="J312" s="99">
        <v>22.7</v>
      </c>
    </row>
    <row r="313" spans="1:10" ht="60.75" customHeight="1">
      <c r="A313" s="63" t="s">
        <v>106</v>
      </c>
      <c r="B313" s="64" t="s">
        <v>39</v>
      </c>
      <c r="C313" s="64" t="s">
        <v>89</v>
      </c>
      <c r="D313" s="64" t="s">
        <v>16</v>
      </c>
      <c r="E313" s="65">
        <v>0</v>
      </c>
      <c r="F313" s="66">
        <v>300</v>
      </c>
      <c r="G313" s="97"/>
      <c r="H313" s="99">
        <v>2865.6</v>
      </c>
      <c r="I313" s="99">
        <v>2880</v>
      </c>
      <c r="J313" s="99">
        <v>2894.4</v>
      </c>
    </row>
    <row r="314" spans="1:10" ht="17.25" customHeight="1">
      <c r="A314" s="63" t="s">
        <v>88</v>
      </c>
      <c r="B314" s="64" t="s">
        <v>39</v>
      </c>
      <c r="C314" s="64" t="s">
        <v>90</v>
      </c>
      <c r="D314" s="64"/>
      <c r="E314" s="65"/>
      <c r="F314" s="66"/>
      <c r="G314" s="97">
        <f>SUM(G317+G315)</f>
        <v>0</v>
      </c>
      <c r="H314" s="99">
        <f>SUM(H317+H315)</f>
        <v>8960.4</v>
      </c>
      <c r="I314" s="99">
        <f>SUM(I317+I315)</f>
        <v>9309.86401</v>
      </c>
      <c r="J314" s="99">
        <f>SUM(J317+J315)</f>
        <v>9345.66401</v>
      </c>
    </row>
    <row r="315" spans="1:10" ht="24" hidden="1">
      <c r="A315" s="63" t="s">
        <v>234</v>
      </c>
      <c r="B315" s="64" t="s">
        <v>39</v>
      </c>
      <c r="C315" s="64" t="s">
        <v>90</v>
      </c>
      <c r="D315" s="64" t="s">
        <v>235</v>
      </c>
      <c r="E315" s="65">
        <v>0</v>
      </c>
      <c r="F315" s="66"/>
      <c r="G315" s="97">
        <f>SUM(G316)</f>
        <v>0</v>
      </c>
      <c r="H315" s="99">
        <f>SUM(H316)</f>
        <v>0</v>
      </c>
      <c r="I315" s="99">
        <f>SUM(I316)</f>
        <v>0</v>
      </c>
      <c r="J315" s="99">
        <f>SUM(J316)</f>
        <v>0</v>
      </c>
    </row>
    <row r="316" spans="1:10" ht="15.75" hidden="1">
      <c r="A316" s="63" t="s">
        <v>152</v>
      </c>
      <c r="B316" s="64" t="s">
        <v>39</v>
      </c>
      <c r="C316" s="64" t="s">
        <v>90</v>
      </c>
      <c r="D316" s="64" t="s">
        <v>235</v>
      </c>
      <c r="E316" s="65">
        <v>0</v>
      </c>
      <c r="F316" s="66">
        <v>300</v>
      </c>
      <c r="G316" s="97">
        <v>0</v>
      </c>
      <c r="H316" s="99">
        <v>0</v>
      </c>
      <c r="I316" s="99">
        <v>0</v>
      </c>
      <c r="J316" s="99">
        <v>0</v>
      </c>
    </row>
    <row r="317" spans="1:10" ht="27.75" customHeight="1">
      <c r="A317" s="63" t="s">
        <v>150</v>
      </c>
      <c r="B317" s="64" t="s">
        <v>39</v>
      </c>
      <c r="C317" s="64" t="s">
        <v>90</v>
      </c>
      <c r="D317" s="64" t="s">
        <v>16</v>
      </c>
      <c r="E317" s="65">
        <v>0</v>
      </c>
      <c r="F317" s="66"/>
      <c r="G317" s="97">
        <f>SUM(G318+G321+G324)</f>
        <v>0</v>
      </c>
      <c r="H317" s="99">
        <f>SUM(H318+H321+H324)</f>
        <v>8960.4</v>
      </c>
      <c r="I317" s="99">
        <f>SUM(I318+I321+I324)</f>
        <v>9309.86401</v>
      </c>
      <c r="J317" s="99">
        <f>SUM(J318+J321+J324)</f>
        <v>9345.66401</v>
      </c>
    </row>
    <row r="318" spans="1:10" ht="48.75" customHeight="1">
      <c r="A318" s="63" t="s">
        <v>107</v>
      </c>
      <c r="B318" s="64" t="s">
        <v>39</v>
      </c>
      <c r="C318" s="64" t="s">
        <v>90</v>
      </c>
      <c r="D318" s="64" t="s">
        <v>16</v>
      </c>
      <c r="E318" s="65">
        <v>0</v>
      </c>
      <c r="F318" s="66"/>
      <c r="G318" s="97">
        <f>SUM(G319:G320)</f>
        <v>0</v>
      </c>
      <c r="H318" s="99">
        <f>SUM(H319:H320)</f>
        <v>841.2</v>
      </c>
      <c r="I318" s="99">
        <f>SUM(I319:I320)</f>
        <v>892.3</v>
      </c>
      <c r="J318" s="99">
        <f>SUM(J319:J320)</f>
        <v>928.1</v>
      </c>
    </row>
    <row r="319" spans="1:10" ht="14.25" customHeight="1">
      <c r="A319" s="63" t="s">
        <v>152</v>
      </c>
      <c r="B319" s="64" t="s">
        <v>39</v>
      </c>
      <c r="C319" s="64" t="s">
        <v>90</v>
      </c>
      <c r="D319" s="64" t="s">
        <v>16</v>
      </c>
      <c r="E319" s="65">
        <v>0</v>
      </c>
      <c r="F319" s="66">
        <v>300</v>
      </c>
      <c r="G319" s="97"/>
      <c r="H319" s="99">
        <f>841.2-H320</f>
        <v>832.8713</v>
      </c>
      <c r="I319" s="99">
        <f>892.3-I320</f>
        <v>883.4653999999999</v>
      </c>
      <c r="J319" s="99">
        <f>928.1-J320</f>
        <v>918.9109</v>
      </c>
    </row>
    <row r="320" spans="1:10" ht="23.25" customHeight="1">
      <c r="A320" s="63" t="s">
        <v>99</v>
      </c>
      <c r="B320" s="64" t="s">
        <v>39</v>
      </c>
      <c r="C320" s="64" t="s">
        <v>90</v>
      </c>
      <c r="D320" s="64" t="s">
        <v>16</v>
      </c>
      <c r="E320" s="65">
        <v>0</v>
      </c>
      <c r="F320" s="66">
        <v>200</v>
      </c>
      <c r="G320" s="97"/>
      <c r="H320" s="99">
        <v>8.3287</v>
      </c>
      <c r="I320" s="99">
        <v>8.8346</v>
      </c>
      <c r="J320" s="99">
        <v>9.1891</v>
      </c>
    </row>
    <row r="321" spans="1:10" ht="96">
      <c r="A321" s="63" t="s">
        <v>223</v>
      </c>
      <c r="B321" s="64" t="s">
        <v>39</v>
      </c>
      <c r="C321" s="64" t="s">
        <v>90</v>
      </c>
      <c r="D321" s="64" t="s">
        <v>16</v>
      </c>
      <c r="E321" s="113">
        <v>0</v>
      </c>
      <c r="F321" s="66"/>
      <c r="G321" s="97">
        <f>SUM(G322:G323)</f>
        <v>0</v>
      </c>
      <c r="H321" s="99">
        <f>SUM(H322:H323)</f>
        <v>8118.299999999999</v>
      </c>
      <c r="I321" s="99">
        <f>SUM(I322:I323)</f>
        <v>8118.299999999999</v>
      </c>
      <c r="J321" s="99">
        <f>SUM(J322:J323)</f>
        <v>8118.299999999999</v>
      </c>
    </row>
    <row r="322" spans="1:10" ht="15.75">
      <c r="A322" s="63" t="s">
        <v>108</v>
      </c>
      <c r="B322" s="64" t="s">
        <v>39</v>
      </c>
      <c r="C322" s="64" t="s">
        <v>90</v>
      </c>
      <c r="D322" s="64" t="s">
        <v>16</v>
      </c>
      <c r="E322" s="65">
        <v>0</v>
      </c>
      <c r="F322" s="66">
        <v>300</v>
      </c>
      <c r="G322" s="97"/>
      <c r="H322" s="99">
        <v>6060.4</v>
      </c>
      <c r="I322" s="99">
        <v>6060.4</v>
      </c>
      <c r="J322" s="99">
        <v>6060.4</v>
      </c>
    </row>
    <row r="323" spans="1:10" ht="26.25" customHeight="1">
      <c r="A323" s="63" t="s">
        <v>109</v>
      </c>
      <c r="B323" s="64" t="s">
        <v>39</v>
      </c>
      <c r="C323" s="64" t="s">
        <v>90</v>
      </c>
      <c r="D323" s="64" t="s">
        <v>16</v>
      </c>
      <c r="E323" s="65">
        <v>0</v>
      </c>
      <c r="F323" s="66">
        <v>300</v>
      </c>
      <c r="G323" s="97"/>
      <c r="H323" s="99">
        <v>2057.9</v>
      </c>
      <c r="I323" s="99">
        <v>2057.9</v>
      </c>
      <c r="J323" s="99">
        <v>2057.9</v>
      </c>
    </row>
    <row r="324" spans="1:10" ht="39.75" customHeight="1">
      <c r="A324" s="63" t="s">
        <v>296</v>
      </c>
      <c r="B324" s="64" t="s">
        <v>39</v>
      </c>
      <c r="C324" s="64" t="s">
        <v>90</v>
      </c>
      <c r="D324" s="64" t="s">
        <v>16</v>
      </c>
      <c r="E324" s="113">
        <v>0</v>
      </c>
      <c r="F324" s="66"/>
      <c r="G324" s="97">
        <f>SUM(G325)</f>
        <v>0</v>
      </c>
      <c r="H324" s="99">
        <f>SUM(H325)</f>
        <v>0.8999999999999773</v>
      </c>
      <c r="I324" s="99">
        <f>SUM(I325)</f>
        <v>299.26401</v>
      </c>
      <c r="J324" s="99">
        <f>SUM(J325)</f>
        <v>299.26401</v>
      </c>
    </row>
    <row r="325" spans="1:10" ht="26.25" customHeight="1">
      <c r="A325" s="63" t="s">
        <v>99</v>
      </c>
      <c r="B325" s="64" t="s">
        <v>39</v>
      </c>
      <c r="C325" s="64" t="s">
        <v>90</v>
      </c>
      <c r="D325" s="64" t="s">
        <v>16</v>
      </c>
      <c r="E325" s="65">
        <v>0</v>
      </c>
      <c r="F325" s="66">
        <v>200</v>
      </c>
      <c r="G325" s="97"/>
      <c r="H325" s="99">
        <f>299.3-0.03599-298.36401</f>
        <v>0.8999999999999773</v>
      </c>
      <c r="I325" s="99">
        <f>299.3-0.03599</f>
        <v>299.26401</v>
      </c>
      <c r="J325" s="99">
        <f>299.3-0.03599</f>
        <v>299.26401</v>
      </c>
    </row>
    <row r="326" spans="1:10" ht="15.75">
      <c r="A326" s="63" t="s">
        <v>216</v>
      </c>
      <c r="B326" s="64" t="s">
        <v>39</v>
      </c>
      <c r="C326" s="64" t="s">
        <v>215</v>
      </c>
      <c r="D326" s="64"/>
      <c r="E326" s="65"/>
      <c r="F326" s="66"/>
      <c r="G326" s="97"/>
      <c r="H326" s="99">
        <f aca="true" t="shared" si="15" ref="G326:J327">SUM(H327)</f>
        <v>972.8779999999999</v>
      </c>
      <c r="I326" s="99">
        <f t="shared" si="15"/>
        <v>1100</v>
      </c>
      <c r="J326" s="99">
        <f t="shared" si="15"/>
        <v>1100</v>
      </c>
    </row>
    <row r="327" spans="1:10" ht="24">
      <c r="A327" s="63" t="s">
        <v>150</v>
      </c>
      <c r="B327" s="64" t="s">
        <v>39</v>
      </c>
      <c r="C327" s="64" t="s">
        <v>215</v>
      </c>
      <c r="D327" s="64" t="s">
        <v>16</v>
      </c>
      <c r="E327" s="65">
        <v>0</v>
      </c>
      <c r="F327" s="66"/>
      <c r="G327" s="97">
        <f t="shared" si="15"/>
        <v>0</v>
      </c>
      <c r="H327" s="99">
        <f t="shared" si="15"/>
        <v>972.8779999999999</v>
      </c>
      <c r="I327" s="99">
        <f t="shared" si="15"/>
        <v>1100</v>
      </c>
      <c r="J327" s="99">
        <f t="shared" si="15"/>
        <v>1100</v>
      </c>
    </row>
    <row r="328" spans="1:10" ht="84">
      <c r="A328" s="63" t="s">
        <v>103</v>
      </c>
      <c r="B328" s="64" t="s">
        <v>39</v>
      </c>
      <c r="C328" s="64" t="s">
        <v>215</v>
      </c>
      <c r="D328" s="64" t="s">
        <v>16</v>
      </c>
      <c r="E328" s="65">
        <v>0</v>
      </c>
      <c r="F328" s="66"/>
      <c r="G328" s="97">
        <f>SUM(G329:G330)</f>
        <v>0</v>
      </c>
      <c r="H328" s="99">
        <f>SUM(H329:H330)</f>
        <v>972.8779999999999</v>
      </c>
      <c r="I328" s="99">
        <f>SUM(I329:I330)</f>
        <v>1100</v>
      </c>
      <c r="J328" s="99">
        <f>SUM(J329:J330)</f>
        <v>1100</v>
      </c>
    </row>
    <row r="329" spans="1:10" ht="43.5" customHeight="1">
      <c r="A329" s="63" t="s">
        <v>98</v>
      </c>
      <c r="B329" s="64" t="s">
        <v>39</v>
      </c>
      <c r="C329" s="64" t="s">
        <v>215</v>
      </c>
      <c r="D329" s="64" t="s">
        <v>16</v>
      </c>
      <c r="E329" s="65">
        <v>0</v>
      </c>
      <c r="F329" s="66">
        <v>100</v>
      </c>
      <c r="G329" s="97"/>
      <c r="H329" s="99">
        <v>786.4</v>
      </c>
      <c r="I329" s="99">
        <v>1000</v>
      </c>
      <c r="J329" s="99">
        <v>1000</v>
      </c>
    </row>
    <row r="330" spans="1:10" ht="25.5" customHeight="1">
      <c r="A330" s="63" t="s">
        <v>99</v>
      </c>
      <c r="B330" s="64" t="s">
        <v>39</v>
      </c>
      <c r="C330" s="64" t="s">
        <v>215</v>
      </c>
      <c r="D330" s="64" t="s">
        <v>16</v>
      </c>
      <c r="E330" s="65">
        <v>0</v>
      </c>
      <c r="F330" s="66">
        <v>200</v>
      </c>
      <c r="G330" s="97"/>
      <c r="H330" s="99">
        <v>186.478</v>
      </c>
      <c r="I330" s="99">
        <v>100</v>
      </c>
      <c r="J330" s="99">
        <v>100</v>
      </c>
    </row>
    <row r="331" spans="1:10" ht="20.25" customHeight="1">
      <c r="A331" s="63" t="s">
        <v>91</v>
      </c>
      <c r="B331" s="64" t="s">
        <v>39</v>
      </c>
      <c r="C331" s="64" t="s">
        <v>132</v>
      </c>
      <c r="D331" s="64"/>
      <c r="E331" s="65"/>
      <c r="F331" s="66"/>
      <c r="G331" s="97">
        <f>SUM(G340+G336+G332)</f>
        <v>0</v>
      </c>
      <c r="H331" s="99">
        <f>SUM(H340+H336+H332)</f>
        <v>400</v>
      </c>
      <c r="I331" s="99">
        <f>SUM(I340+I336+I332)</f>
        <v>400</v>
      </c>
      <c r="J331" s="99">
        <f>SUM(J340+J336+J332)</f>
        <v>400</v>
      </c>
    </row>
    <row r="332" spans="1:10" ht="20.25" customHeight="1" hidden="1">
      <c r="A332" s="63" t="s">
        <v>252</v>
      </c>
      <c r="B332" s="64" t="s">
        <v>39</v>
      </c>
      <c r="C332" s="64" t="s">
        <v>208</v>
      </c>
      <c r="D332" s="64"/>
      <c r="E332" s="65"/>
      <c r="F332" s="66"/>
      <c r="G332" s="97">
        <f>SUM(G333)</f>
        <v>0</v>
      </c>
      <c r="H332" s="99">
        <f>SUM(H333)</f>
        <v>0</v>
      </c>
      <c r="I332" s="99">
        <f>SUM(I333)</f>
        <v>0</v>
      </c>
      <c r="J332" s="99">
        <f>SUM(J333)</f>
        <v>0</v>
      </c>
    </row>
    <row r="333" spans="1:10" ht="20.25" customHeight="1" hidden="1">
      <c r="A333" s="63" t="s">
        <v>250</v>
      </c>
      <c r="B333" s="64" t="s">
        <v>39</v>
      </c>
      <c r="C333" s="64" t="s">
        <v>208</v>
      </c>
      <c r="D333" s="64" t="s">
        <v>12</v>
      </c>
      <c r="E333" s="65">
        <v>0</v>
      </c>
      <c r="F333" s="66"/>
      <c r="G333" s="97">
        <f>SUM(G334:G335)</f>
        <v>0</v>
      </c>
      <c r="H333" s="99">
        <f>SUM(H334:H335)</f>
        <v>0</v>
      </c>
      <c r="I333" s="99">
        <f>SUM(I334:I335)</f>
        <v>0</v>
      </c>
      <c r="J333" s="99">
        <f>SUM(J334:J335)</f>
        <v>0</v>
      </c>
    </row>
    <row r="334" spans="1:10" ht="20.25" customHeight="1" hidden="1">
      <c r="A334" s="63" t="s">
        <v>259</v>
      </c>
      <c r="B334" s="64" t="s">
        <v>39</v>
      </c>
      <c r="C334" s="64" t="s">
        <v>208</v>
      </c>
      <c r="D334" s="64" t="s">
        <v>12</v>
      </c>
      <c r="E334" s="65">
        <v>0</v>
      </c>
      <c r="F334" s="66">
        <v>400</v>
      </c>
      <c r="G334" s="97">
        <v>0</v>
      </c>
      <c r="H334" s="99">
        <v>0</v>
      </c>
      <c r="I334" s="99">
        <v>0</v>
      </c>
      <c r="J334" s="99">
        <v>0</v>
      </c>
    </row>
    <row r="335" spans="1:10" ht="20.25" customHeight="1" hidden="1">
      <c r="A335" s="63" t="s">
        <v>251</v>
      </c>
      <c r="B335" s="64" t="s">
        <v>39</v>
      </c>
      <c r="C335" s="64" t="s">
        <v>208</v>
      </c>
      <c r="D335" s="64" t="s">
        <v>12</v>
      </c>
      <c r="E335" s="65">
        <v>0</v>
      </c>
      <c r="F335" s="66">
        <v>400</v>
      </c>
      <c r="G335" s="97">
        <v>0</v>
      </c>
      <c r="H335" s="99">
        <v>0</v>
      </c>
      <c r="I335" s="99">
        <v>0</v>
      </c>
      <c r="J335" s="99">
        <v>0</v>
      </c>
    </row>
    <row r="336" spans="1:10" ht="15.75" hidden="1">
      <c r="A336" s="63" t="s">
        <v>248</v>
      </c>
      <c r="B336" s="64" t="s">
        <v>39</v>
      </c>
      <c r="C336" s="64" t="s">
        <v>247</v>
      </c>
      <c r="D336" s="64"/>
      <c r="E336" s="65"/>
      <c r="F336" s="66"/>
      <c r="G336" s="97">
        <f>SUM(G337)</f>
        <v>0</v>
      </c>
      <c r="H336" s="99">
        <f>SUM(H337)</f>
        <v>0</v>
      </c>
      <c r="I336" s="99">
        <f>SUM(I337)</f>
        <v>0</v>
      </c>
      <c r="J336" s="99">
        <f>SUM(J337)</f>
        <v>0</v>
      </c>
    </row>
    <row r="337" spans="1:10" ht="24" hidden="1">
      <c r="A337" s="63" t="s">
        <v>232</v>
      </c>
      <c r="B337" s="64" t="s">
        <v>39</v>
      </c>
      <c r="C337" s="64" t="s">
        <v>247</v>
      </c>
      <c r="D337" s="64" t="s">
        <v>18</v>
      </c>
      <c r="E337" s="65">
        <v>0</v>
      </c>
      <c r="F337" s="66"/>
      <c r="G337" s="97">
        <f>SUM(G338:G339)</f>
        <v>0</v>
      </c>
      <c r="H337" s="99">
        <f>SUM(H338:H339)</f>
        <v>0</v>
      </c>
      <c r="I337" s="99">
        <f>SUM(I338:I339)</f>
        <v>0</v>
      </c>
      <c r="J337" s="99">
        <f>SUM(J338:J339)</f>
        <v>0</v>
      </c>
    </row>
    <row r="338" spans="1:10" ht="36" hidden="1">
      <c r="A338" s="63" t="s">
        <v>274</v>
      </c>
      <c r="B338" s="64" t="s">
        <v>39</v>
      </c>
      <c r="C338" s="64" t="s">
        <v>247</v>
      </c>
      <c r="D338" s="64" t="s">
        <v>18</v>
      </c>
      <c r="E338" s="65">
        <v>0</v>
      </c>
      <c r="F338" s="66">
        <v>400</v>
      </c>
      <c r="G338" s="97">
        <v>0</v>
      </c>
      <c r="H338" s="99">
        <v>0</v>
      </c>
      <c r="I338" s="99">
        <v>0</v>
      </c>
      <c r="J338" s="99">
        <v>0</v>
      </c>
    </row>
    <row r="339" spans="1:10" ht="24" hidden="1">
      <c r="A339" s="63" t="s">
        <v>154</v>
      </c>
      <c r="B339" s="64" t="s">
        <v>39</v>
      </c>
      <c r="C339" s="64" t="s">
        <v>247</v>
      </c>
      <c r="D339" s="64" t="s">
        <v>18</v>
      </c>
      <c r="E339" s="65">
        <v>0</v>
      </c>
      <c r="F339" s="66">
        <v>400</v>
      </c>
      <c r="G339" s="97">
        <v>0</v>
      </c>
      <c r="H339" s="99">
        <v>0</v>
      </c>
      <c r="I339" s="99">
        <v>0</v>
      </c>
      <c r="J339" s="99">
        <v>0</v>
      </c>
    </row>
    <row r="340" spans="1:10" ht="15.75">
      <c r="A340" s="63" t="s">
        <v>209</v>
      </c>
      <c r="B340" s="64" t="s">
        <v>39</v>
      </c>
      <c r="C340" s="64" t="s">
        <v>92</v>
      </c>
      <c r="D340" s="64"/>
      <c r="E340" s="65"/>
      <c r="F340" s="66"/>
      <c r="G340" s="97">
        <f aca="true" t="shared" si="16" ref="G340:J341">SUM(G341)</f>
        <v>0</v>
      </c>
      <c r="H340" s="99">
        <f t="shared" si="16"/>
        <v>400</v>
      </c>
      <c r="I340" s="99">
        <f t="shared" si="16"/>
        <v>400</v>
      </c>
      <c r="J340" s="99">
        <f t="shared" si="16"/>
        <v>400</v>
      </c>
    </row>
    <row r="341" spans="1:10" ht="24.75" customHeight="1">
      <c r="A341" s="63" t="s">
        <v>345</v>
      </c>
      <c r="B341" s="64" t="s">
        <v>39</v>
      </c>
      <c r="C341" s="64" t="s">
        <v>92</v>
      </c>
      <c r="D341" s="64" t="s">
        <v>18</v>
      </c>
      <c r="E341" s="65">
        <v>0</v>
      </c>
      <c r="F341" s="66"/>
      <c r="G341" s="97">
        <f t="shared" si="16"/>
        <v>0</v>
      </c>
      <c r="H341" s="99">
        <f t="shared" si="16"/>
        <v>400</v>
      </c>
      <c r="I341" s="99">
        <f t="shared" si="16"/>
        <v>400</v>
      </c>
      <c r="J341" s="99">
        <f t="shared" si="16"/>
        <v>400</v>
      </c>
    </row>
    <row r="342" spans="1:10" ht="24" customHeight="1">
      <c r="A342" s="63" t="s">
        <v>99</v>
      </c>
      <c r="B342" s="64" t="s">
        <v>39</v>
      </c>
      <c r="C342" s="64" t="s">
        <v>92</v>
      </c>
      <c r="D342" s="64" t="s">
        <v>18</v>
      </c>
      <c r="E342" s="65">
        <v>0</v>
      </c>
      <c r="F342" s="66">
        <v>200</v>
      </c>
      <c r="G342" s="97"/>
      <c r="H342" s="99">
        <f>500+10-10-100</f>
        <v>400</v>
      </c>
      <c r="I342" s="99">
        <f>500+10-10-100</f>
        <v>400</v>
      </c>
      <c r="J342" s="99">
        <f>500+10-10-100</f>
        <v>400</v>
      </c>
    </row>
    <row r="343" spans="1:10" ht="15.75">
      <c r="A343" s="63" t="s">
        <v>93</v>
      </c>
      <c r="B343" s="64" t="s">
        <v>39</v>
      </c>
      <c r="C343" s="64" t="s">
        <v>133</v>
      </c>
      <c r="D343" s="64"/>
      <c r="E343" s="65"/>
      <c r="F343" s="66"/>
      <c r="G343" s="97">
        <f>SUM(G345)</f>
        <v>0</v>
      </c>
      <c r="H343" s="99">
        <f>SUM(H345)</f>
        <v>2147.7</v>
      </c>
      <c r="I343" s="99">
        <f>SUM(I345)</f>
        <v>2147.7</v>
      </c>
      <c r="J343" s="99">
        <f>SUM(J345)</f>
        <v>2147.7</v>
      </c>
    </row>
    <row r="344" spans="1:10" ht="18.75" customHeight="1">
      <c r="A344" s="63" t="s">
        <v>308</v>
      </c>
      <c r="B344" s="64" t="s">
        <v>39</v>
      </c>
      <c r="C344" s="64" t="s">
        <v>94</v>
      </c>
      <c r="D344" s="64"/>
      <c r="E344" s="65"/>
      <c r="F344" s="114"/>
      <c r="G344" s="97">
        <f>SUM(G345)</f>
        <v>0</v>
      </c>
      <c r="H344" s="99">
        <f>SUM(H345)</f>
        <v>2147.7</v>
      </c>
      <c r="I344" s="99">
        <f>SUM(I345)</f>
        <v>2147.7</v>
      </c>
      <c r="J344" s="99">
        <f>SUM(J345)</f>
        <v>2147.7</v>
      </c>
    </row>
    <row r="345" spans="1:10" ht="32.25" customHeight="1">
      <c r="A345" s="63" t="s">
        <v>349</v>
      </c>
      <c r="B345" s="64" t="s">
        <v>39</v>
      </c>
      <c r="C345" s="64" t="s">
        <v>94</v>
      </c>
      <c r="D345" s="64" t="s">
        <v>136</v>
      </c>
      <c r="E345" s="65">
        <v>0</v>
      </c>
      <c r="F345" s="66"/>
      <c r="G345" s="97">
        <f>SUM(G346:G347)</f>
        <v>0</v>
      </c>
      <c r="H345" s="99">
        <f>SUM(H346:H347)</f>
        <v>2147.7</v>
      </c>
      <c r="I345" s="99">
        <f>SUM(I346:I347)</f>
        <v>2147.7</v>
      </c>
      <c r="J345" s="99">
        <f>SUM(J346:J347)</f>
        <v>2147.7</v>
      </c>
    </row>
    <row r="346" spans="1:10" ht="24">
      <c r="A346" s="63" t="s">
        <v>151</v>
      </c>
      <c r="B346" s="64" t="s">
        <v>39</v>
      </c>
      <c r="C346" s="64" t="s">
        <v>94</v>
      </c>
      <c r="D346" s="64" t="s">
        <v>136</v>
      </c>
      <c r="E346" s="65">
        <v>0</v>
      </c>
      <c r="F346" s="66">
        <v>600</v>
      </c>
      <c r="G346" s="97"/>
      <c r="H346" s="99">
        <v>1200</v>
      </c>
      <c r="I346" s="99">
        <v>1200</v>
      </c>
      <c r="J346" s="99">
        <v>1200</v>
      </c>
    </row>
    <row r="347" spans="1:10" ht="84">
      <c r="A347" s="63" t="s">
        <v>193</v>
      </c>
      <c r="B347" s="64" t="s">
        <v>39</v>
      </c>
      <c r="C347" s="64" t="s">
        <v>94</v>
      </c>
      <c r="D347" s="64" t="s">
        <v>136</v>
      </c>
      <c r="E347" s="65">
        <v>0</v>
      </c>
      <c r="F347" s="66">
        <v>600</v>
      </c>
      <c r="G347" s="97"/>
      <c r="H347" s="99">
        <f>1071.5-123.8</f>
        <v>947.7</v>
      </c>
      <c r="I347" s="99">
        <f>1071.5-123.8</f>
        <v>947.7</v>
      </c>
      <c r="J347" s="99">
        <f>1071.5-123.8</f>
        <v>947.7</v>
      </c>
    </row>
    <row r="348" spans="1:10" ht="15.75">
      <c r="A348" s="63" t="s">
        <v>309</v>
      </c>
      <c r="B348" s="64" t="s">
        <v>39</v>
      </c>
      <c r="C348" s="64" t="s">
        <v>134</v>
      </c>
      <c r="D348" s="64"/>
      <c r="E348" s="65"/>
      <c r="F348" s="66"/>
      <c r="G348" s="97">
        <f>SUM(G351)</f>
        <v>0</v>
      </c>
      <c r="H348" s="99">
        <f>SUM(H351)</f>
        <v>1376</v>
      </c>
      <c r="I348" s="99">
        <f>SUM(I351)</f>
        <v>920</v>
      </c>
      <c r="J348" s="99">
        <f>SUM(J351)</f>
        <v>920</v>
      </c>
    </row>
    <row r="349" spans="1:10" ht="17.25" customHeight="1">
      <c r="A349" s="63" t="s">
        <v>294</v>
      </c>
      <c r="B349" s="64" t="s">
        <v>39</v>
      </c>
      <c r="C349" s="64" t="s">
        <v>95</v>
      </c>
      <c r="D349" s="64"/>
      <c r="E349" s="65"/>
      <c r="F349" s="66"/>
      <c r="G349" s="97">
        <f aca="true" t="shared" si="17" ref="G349:J350">SUM(G350)</f>
        <v>0</v>
      </c>
      <c r="H349" s="99">
        <f t="shared" si="17"/>
        <v>1376</v>
      </c>
      <c r="I349" s="99">
        <f t="shared" si="17"/>
        <v>920</v>
      </c>
      <c r="J349" s="99">
        <f t="shared" si="17"/>
        <v>920</v>
      </c>
    </row>
    <row r="350" spans="1:10" ht="24">
      <c r="A350" s="63" t="s">
        <v>150</v>
      </c>
      <c r="B350" s="64" t="s">
        <v>39</v>
      </c>
      <c r="C350" s="64" t="s">
        <v>95</v>
      </c>
      <c r="D350" s="64" t="s">
        <v>16</v>
      </c>
      <c r="E350" s="65">
        <v>0</v>
      </c>
      <c r="F350" s="66"/>
      <c r="G350" s="97">
        <f t="shared" si="17"/>
        <v>0</v>
      </c>
      <c r="H350" s="99">
        <f t="shared" si="17"/>
        <v>1376</v>
      </c>
      <c r="I350" s="99">
        <f t="shared" si="17"/>
        <v>920</v>
      </c>
      <c r="J350" s="99">
        <f t="shared" si="17"/>
        <v>920</v>
      </c>
    </row>
    <row r="351" spans="1:10" ht="15.75">
      <c r="A351" s="63" t="s">
        <v>312</v>
      </c>
      <c r="B351" s="64" t="s">
        <v>39</v>
      </c>
      <c r="C351" s="64" t="s">
        <v>95</v>
      </c>
      <c r="D351" s="64" t="s">
        <v>16</v>
      </c>
      <c r="E351" s="65">
        <v>0</v>
      </c>
      <c r="F351" s="66">
        <v>700</v>
      </c>
      <c r="G351" s="97"/>
      <c r="H351" s="99">
        <f>6+1085+285</f>
        <v>1376</v>
      </c>
      <c r="I351" s="99">
        <f>6+800+114</f>
        <v>920</v>
      </c>
      <c r="J351" s="99">
        <f>6+800+114</f>
        <v>920</v>
      </c>
    </row>
    <row r="352" spans="1:10" ht="24">
      <c r="A352" s="63" t="s">
        <v>311</v>
      </c>
      <c r="B352" s="64" t="s">
        <v>39</v>
      </c>
      <c r="C352" s="64" t="s">
        <v>162</v>
      </c>
      <c r="D352" s="64"/>
      <c r="E352" s="65"/>
      <c r="F352" s="66"/>
      <c r="G352" s="97">
        <f aca="true" t="shared" si="18" ref="G352:J354">SUM(G353)</f>
        <v>0</v>
      </c>
      <c r="H352" s="99">
        <f t="shared" si="18"/>
        <v>27841.50933</v>
      </c>
      <c r="I352" s="99">
        <f t="shared" si="18"/>
        <v>17843.5</v>
      </c>
      <c r="J352" s="99">
        <f t="shared" si="18"/>
        <v>17843.5</v>
      </c>
    </row>
    <row r="353" spans="1:10" ht="15.75">
      <c r="A353" s="63" t="s">
        <v>163</v>
      </c>
      <c r="B353" s="64" t="s">
        <v>39</v>
      </c>
      <c r="C353" s="64" t="s">
        <v>164</v>
      </c>
      <c r="D353" s="64"/>
      <c r="E353" s="65"/>
      <c r="F353" s="66"/>
      <c r="G353" s="97">
        <f t="shared" si="18"/>
        <v>0</v>
      </c>
      <c r="H353" s="99">
        <f t="shared" si="18"/>
        <v>27841.50933</v>
      </c>
      <c r="I353" s="99">
        <f t="shared" si="18"/>
        <v>17843.5</v>
      </c>
      <c r="J353" s="99">
        <f t="shared" si="18"/>
        <v>17843.5</v>
      </c>
    </row>
    <row r="354" spans="1:10" ht="24">
      <c r="A354" s="63" t="s">
        <v>150</v>
      </c>
      <c r="B354" s="64" t="s">
        <v>39</v>
      </c>
      <c r="C354" s="64" t="s">
        <v>164</v>
      </c>
      <c r="D354" s="64" t="s">
        <v>16</v>
      </c>
      <c r="E354" s="65">
        <v>0</v>
      </c>
      <c r="F354" s="66"/>
      <c r="G354" s="97">
        <f t="shared" si="18"/>
        <v>0</v>
      </c>
      <c r="H354" s="99">
        <f t="shared" si="18"/>
        <v>27841.50933</v>
      </c>
      <c r="I354" s="99">
        <f t="shared" si="18"/>
        <v>17843.5</v>
      </c>
      <c r="J354" s="99">
        <f t="shared" si="18"/>
        <v>17843.5</v>
      </c>
    </row>
    <row r="355" spans="1:10" ht="15.75">
      <c r="A355" s="63" t="s">
        <v>153</v>
      </c>
      <c r="B355" s="64" t="s">
        <v>39</v>
      </c>
      <c r="C355" s="64" t="s">
        <v>164</v>
      </c>
      <c r="D355" s="64" t="s">
        <v>16</v>
      </c>
      <c r="E355" s="65">
        <v>0</v>
      </c>
      <c r="F355" s="66">
        <v>500</v>
      </c>
      <c r="G355" s="97"/>
      <c r="H355" s="99">
        <f>17843.5+7200+2798.00933</f>
        <v>27841.50933</v>
      </c>
      <c r="I355" s="99">
        <f>15643.5+1700+500</f>
        <v>17843.5</v>
      </c>
      <c r="J355" s="99">
        <f>15643.5+1700+500</f>
        <v>17843.5</v>
      </c>
    </row>
    <row r="356" spans="1:10" ht="15.75">
      <c r="A356" s="63" t="s">
        <v>96</v>
      </c>
      <c r="B356" s="64"/>
      <c r="C356" s="64"/>
      <c r="D356" s="64"/>
      <c r="E356" s="65"/>
      <c r="F356" s="66"/>
      <c r="G356" s="97">
        <f>SUM(G10+G18+G26)</f>
        <v>0</v>
      </c>
      <c r="H356" s="99">
        <f>SUM(H10+H18+H26)</f>
        <v>666929.07687</v>
      </c>
      <c r="I356" s="99">
        <f>SUM(I10+I18+I26)</f>
        <v>525748.55684</v>
      </c>
      <c r="J356" s="99">
        <f>SUM(J10+J18+J26)</f>
        <v>430761.56021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3"/>
  <sheetViews>
    <sheetView showGridLines="0" zoomScale="110" zoomScaleNormal="110" zoomScalePageLayoutView="0" workbookViewId="0" topLeftCell="A1">
      <pane ySplit="9" topLeftCell="A232" activePane="bottomLeft" state="frozen"/>
      <selection pane="topLeft" activeCell="A1" sqref="A1"/>
      <selection pane="bottomLeft" activeCell="Q9" sqref="Q9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5.421875" style="11" customWidth="1"/>
    <col min="6" max="6" width="7.57421875" style="15" hidden="1" customWidth="1"/>
    <col min="7" max="7" width="8.8515625" style="2" customWidth="1"/>
    <col min="8" max="16384" width="9.140625" style="2" customWidth="1"/>
  </cols>
  <sheetData>
    <row r="1" spans="1:9" ht="18.75" customHeight="1">
      <c r="A1" s="57"/>
      <c r="B1" s="58"/>
      <c r="C1" s="59"/>
      <c r="D1" s="59"/>
      <c r="E1" s="59"/>
      <c r="F1" s="115" t="s">
        <v>317</v>
      </c>
      <c r="G1" s="115"/>
      <c r="H1" s="115"/>
      <c r="I1" s="115"/>
    </row>
    <row r="2" spans="1:9" ht="12.75" customHeight="1">
      <c r="A2" s="57"/>
      <c r="B2" s="115" t="s">
        <v>137</v>
      </c>
      <c r="C2" s="115"/>
      <c r="D2" s="115"/>
      <c r="E2" s="115"/>
      <c r="F2" s="115"/>
      <c r="G2" s="115"/>
      <c r="H2" s="115"/>
      <c r="I2" s="115"/>
    </row>
    <row r="3" spans="1:9" ht="18.75" customHeight="1">
      <c r="A3" s="57"/>
      <c r="B3" s="58"/>
      <c r="C3" s="58"/>
      <c r="D3" s="60"/>
      <c r="E3" s="115" t="s">
        <v>138</v>
      </c>
      <c r="F3" s="115"/>
      <c r="G3" s="115"/>
      <c r="H3" s="115"/>
      <c r="I3" s="115"/>
    </row>
    <row r="4" spans="1:9" ht="18.75" customHeight="1">
      <c r="A4" s="115" t="s">
        <v>148</v>
      </c>
      <c r="B4" s="115"/>
      <c r="C4" s="115"/>
      <c r="D4" s="115"/>
      <c r="E4" s="115"/>
      <c r="F4" s="115"/>
      <c r="G4" s="115"/>
      <c r="H4" s="115"/>
      <c r="I4" s="115"/>
    </row>
    <row r="5" spans="1:6" ht="15">
      <c r="A5" s="8"/>
      <c r="B5" s="1"/>
      <c r="C5" s="1"/>
      <c r="D5" s="5"/>
      <c r="E5" s="10"/>
      <c r="F5" s="56"/>
    </row>
    <row r="6" spans="1:9" ht="44.25" customHeight="1">
      <c r="A6" s="120" t="s">
        <v>338</v>
      </c>
      <c r="B6" s="120"/>
      <c r="C6" s="120"/>
      <c r="D6" s="120"/>
      <c r="E6" s="120"/>
      <c r="F6" s="120"/>
      <c r="G6" s="120"/>
      <c r="H6" s="120"/>
      <c r="I6" s="120"/>
    </row>
    <row r="7" spans="1:6" ht="7.5" customHeight="1">
      <c r="A7" s="32"/>
      <c r="B7" s="33"/>
      <c r="C7" s="33"/>
      <c r="D7" s="34"/>
      <c r="E7" s="36"/>
      <c r="F7" s="35"/>
    </row>
    <row r="8" spans="1:9" ht="6.75" customHeight="1">
      <c r="A8" s="32"/>
      <c r="B8" s="33"/>
      <c r="C8" s="33"/>
      <c r="D8" s="34"/>
      <c r="E8" s="36"/>
      <c r="F8" s="119"/>
      <c r="G8" s="119"/>
      <c r="H8" s="119"/>
      <c r="I8" s="83" t="s">
        <v>260</v>
      </c>
    </row>
    <row r="9" spans="1:9" ht="87.75" customHeight="1">
      <c r="A9" s="38" t="s">
        <v>1</v>
      </c>
      <c r="B9" s="90" t="s">
        <v>172</v>
      </c>
      <c r="C9" s="94" t="s">
        <v>214</v>
      </c>
      <c r="D9" s="87" t="s">
        <v>8</v>
      </c>
      <c r="E9" s="88" t="s">
        <v>149</v>
      </c>
      <c r="F9" s="89" t="s">
        <v>335</v>
      </c>
      <c r="G9" s="37" t="s">
        <v>290</v>
      </c>
      <c r="H9" s="37" t="s">
        <v>299</v>
      </c>
      <c r="I9" s="37" t="s">
        <v>326</v>
      </c>
    </row>
    <row r="10" spans="1:9" s="4" customFormat="1" ht="12.75" outlineLevel="3">
      <c r="A10" s="46" t="str">
        <f>'Таблица №8'!A11</f>
        <v>ОБЩЕГОСУДАРСТВЕННЫЕ ВОПРОСЫ</v>
      </c>
      <c r="B10" s="74" t="str">
        <f>'Таблица №8'!C11</f>
        <v>0100</v>
      </c>
      <c r="C10" s="74"/>
      <c r="D10" s="74"/>
      <c r="E10" s="74"/>
      <c r="F10" s="61">
        <f>SUM(F11+F20+F50+F54+F57+F14+F44+F40)</f>
        <v>0</v>
      </c>
      <c r="G10" s="61">
        <f>SUM(G11+G20+G50+G54+G57+G14+G44+G40)</f>
        <v>84574.96776000001</v>
      </c>
      <c r="H10" s="61">
        <f>SUM(H11+H20+H50+H54+H57+H14+H44+H40)</f>
        <v>80235.16442</v>
      </c>
      <c r="I10" s="61">
        <f>SUM(I11+I20+I50+I54+I57+I14+I44+I40)</f>
        <v>86155.2859</v>
      </c>
    </row>
    <row r="11" spans="1:9" s="4" customFormat="1" ht="28.5" customHeight="1" outlineLevel="3">
      <c r="A11" s="46" t="str">
        <f>'Таблица №8'!A28</f>
        <v>Функционирование высшего должностного лица субъекта Российской Федерации и муниципального образования</v>
      </c>
      <c r="B11" s="74" t="str">
        <f>'Таблица №8'!C28</f>
        <v>0102</v>
      </c>
      <c r="C11" s="74"/>
      <c r="D11" s="74"/>
      <c r="E11" s="74"/>
      <c r="F11" s="61">
        <f aca="true" t="shared" si="0" ref="F11:I12">SUM(F12)</f>
        <v>0</v>
      </c>
      <c r="G11" s="61">
        <f t="shared" si="0"/>
        <v>2123</v>
      </c>
      <c r="H11" s="61">
        <f t="shared" si="0"/>
        <v>2123</v>
      </c>
      <c r="I11" s="61">
        <f t="shared" si="0"/>
        <v>2123</v>
      </c>
    </row>
    <row r="12" spans="1:9" s="4" customFormat="1" ht="36" outlineLevel="3">
      <c r="A12" s="46" t="str">
        <f>'Таблица №8'!A29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'Таблица №8'!C29</f>
        <v>0102</v>
      </c>
      <c r="C12" s="74" t="s">
        <v>11</v>
      </c>
      <c r="D12" s="74" t="s">
        <v>9</v>
      </c>
      <c r="E12" s="74">
        <v>100</v>
      </c>
      <c r="F12" s="61">
        <f t="shared" si="0"/>
        <v>0</v>
      </c>
      <c r="G12" s="61">
        <f t="shared" si="0"/>
        <v>2123</v>
      </c>
      <c r="H12" s="61">
        <f t="shared" si="0"/>
        <v>2123</v>
      </c>
      <c r="I12" s="61">
        <f t="shared" si="0"/>
        <v>2123</v>
      </c>
    </row>
    <row r="13" spans="1:9" ht="48" outlineLevel="1">
      <c r="A13" s="46" t="str">
        <f>'Таблица №8'!A30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'Таблица №8'!C30</f>
        <v>0102</v>
      </c>
      <c r="C13" s="74" t="s">
        <v>11</v>
      </c>
      <c r="D13" s="74">
        <v>0</v>
      </c>
      <c r="E13" s="74">
        <v>100</v>
      </c>
      <c r="F13" s="61">
        <f>SUM('Таблица №8'!G30)</f>
        <v>0</v>
      </c>
      <c r="G13" s="61">
        <f>SUM('Таблица №8'!H30)</f>
        <v>2123</v>
      </c>
      <c r="H13" s="61">
        <f>SUM('Таблица №8'!I30)</f>
        <v>2123</v>
      </c>
      <c r="I13" s="61">
        <f>SUM('Таблица №8'!J30)</f>
        <v>2123</v>
      </c>
    </row>
    <row r="14" spans="1:9" ht="37.5" customHeight="1" outlineLevel="1">
      <c r="A14" s="46" t="str">
        <f>'Таблица №8'!A12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'Таблица №8'!C12</f>
        <v>0103</v>
      </c>
      <c r="C14" s="75"/>
      <c r="D14" s="74"/>
      <c r="E14" s="74"/>
      <c r="F14" s="61">
        <f>SUBTOTAL(9,'Таблица №8'!G11)</f>
        <v>0</v>
      </c>
      <c r="G14" s="61">
        <f>SUBTOTAL(9,'Таблица №8'!H11)</f>
        <v>553</v>
      </c>
      <c r="H14" s="61">
        <f>SUBTOTAL(9,'Таблица №8'!I11)</f>
        <v>553</v>
      </c>
      <c r="I14" s="61">
        <f>SUBTOTAL(9,'Таблица №8'!J11)</f>
        <v>553</v>
      </c>
    </row>
    <row r="15" spans="1:9" ht="24.75" customHeight="1" outlineLevel="1">
      <c r="A15" s="46" t="str">
        <f>'Таблица №8'!A13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'Таблица №8'!C13</f>
        <v>0103</v>
      </c>
      <c r="C15" s="75"/>
      <c r="D15" s="74"/>
      <c r="E15" s="74"/>
      <c r="F15" s="61">
        <f>SUBTOTAL(9,'Таблица №8'!G12)</f>
        <v>0</v>
      </c>
      <c r="G15" s="61">
        <f>SUBTOTAL(9,'Таблица №8'!H12)</f>
        <v>553</v>
      </c>
      <c r="H15" s="61">
        <f>SUBTOTAL(9,'Таблица №8'!I12)</f>
        <v>553</v>
      </c>
      <c r="I15" s="61">
        <f>SUBTOTAL(9,'Таблица №8'!J12)</f>
        <v>553</v>
      </c>
    </row>
    <row r="16" spans="1:9" ht="48" outlineLevel="1">
      <c r="A16" s="46" t="str">
        <f>'Таблица №8'!A14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'Таблица №8'!C14</f>
        <v>0103</v>
      </c>
      <c r="C16" s="74" t="str">
        <f>'Таблица №8'!D14</f>
        <v>90</v>
      </c>
      <c r="D16" s="74" t="str">
        <f>'Таблица №8'!E14</f>
        <v>0</v>
      </c>
      <c r="E16" s="74">
        <f>'Таблица №8'!F14</f>
        <v>100</v>
      </c>
      <c r="F16" s="61">
        <f>SUBTOTAL(9,'Таблица №8'!G14)</f>
        <v>0</v>
      </c>
      <c r="G16" s="61">
        <f>SUBTOTAL(9,'Таблица №8'!H14)</f>
        <v>481.7</v>
      </c>
      <c r="H16" s="61">
        <f>SUBTOTAL(9,'Таблица №8'!I14)</f>
        <v>481.7</v>
      </c>
      <c r="I16" s="61">
        <f>SUBTOTAL(9,'Таблица №8'!J14)</f>
        <v>481.7</v>
      </c>
    </row>
    <row r="17" spans="1:9" ht="24" outlineLevel="1">
      <c r="A17" s="46" t="str">
        <f>'Таблица №8'!A15</f>
        <v>Закупка товаров, работ и услуг для государственных (муниципальных) нужд</v>
      </c>
      <c r="B17" s="74" t="str">
        <f>'Таблица №8'!C15</f>
        <v>0103</v>
      </c>
      <c r="C17" s="74" t="str">
        <f>'Таблица №8'!D15</f>
        <v>90</v>
      </c>
      <c r="D17" s="74">
        <f>'Таблица №8'!E15</f>
        <v>0</v>
      </c>
      <c r="E17" s="74">
        <f>'Таблица №8'!F15</f>
        <v>200</v>
      </c>
      <c r="F17" s="61">
        <f>SUBTOTAL(9,'Таблица №8'!G15)</f>
        <v>0</v>
      </c>
      <c r="G17" s="61">
        <f>SUBTOTAL(9,'Таблица №8'!H15)</f>
        <v>71.3</v>
      </c>
      <c r="H17" s="61">
        <f>SUBTOTAL(9,'Таблица №8'!I15)</f>
        <v>71.3</v>
      </c>
      <c r="I17" s="61">
        <f>SUBTOTAL(9,'Таблица №8'!J15)</f>
        <v>71.3</v>
      </c>
    </row>
    <row r="18" spans="1:9" ht="27.75" customHeight="1" hidden="1" outlineLevel="1">
      <c r="A18" s="46" t="str">
        <f>'Таблица №8'!A16</f>
        <v>Непрограммные расходы органов местного самоуправления Алексеевского муниципального района</v>
      </c>
      <c r="B18" s="74" t="str">
        <f>'Таблица №8'!C16</f>
        <v>0103</v>
      </c>
      <c r="C18" s="74" t="str">
        <f>'Таблица №8'!D16</f>
        <v>99</v>
      </c>
      <c r="D18" s="74">
        <f>'Таблица №8'!E16</f>
        <v>0</v>
      </c>
      <c r="E18" s="76"/>
      <c r="F18" s="61">
        <f>SUBTOTAL(9,'Таблица №8'!G16)</f>
        <v>0</v>
      </c>
      <c r="G18" s="61">
        <f>SUBTOTAL(9,'Таблица №8'!H16)</f>
        <v>0</v>
      </c>
      <c r="H18" s="61">
        <f>SUBTOTAL(9,'Таблица №8'!I16)</f>
        <v>0</v>
      </c>
      <c r="I18" s="61">
        <f>SUBTOTAL(9,'Таблица №8'!J16)</f>
        <v>0</v>
      </c>
    </row>
    <row r="19" spans="1:9" ht="12.75" hidden="1" outlineLevel="1">
      <c r="A19" s="46" t="str">
        <f>'Таблица №8'!A17</f>
        <v>Иные бюджетные ассигнования</v>
      </c>
      <c r="B19" s="74" t="str">
        <f>'Таблица №8'!C17</f>
        <v>0103</v>
      </c>
      <c r="C19" s="74" t="str">
        <f>'Таблица №8'!D17</f>
        <v>99</v>
      </c>
      <c r="D19" s="74">
        <f>'Таблица №8'!E17</f>
        <v>0</v>
      </c>
      <c r="E19" s="74">
        <f>'Таблица №8'!F17</f>
        <v>800</v>
      </c>
      <c r="F19" s="61">
        <f>SUBTOTAL(9,'Таблица №8'!G17)</f>
        <v>0</v>
      </c>
      <c r="G19" s="61">
        <f>SUBTOTAL(9,'Таблица №8'!H17)</f>
        <v>0</v>
      </c>
      <c r="H19" s="61">
        <f>SUBTOTAL(9,'Таблица №8'!I17)</f>
        <v>0</v>
      </c>
      <c r="I19" s="61">
        <f>SUBTOTAL(9,'Таблица №8'!J17)</f>
        <v>0</v>
      </c>
    </row>
    <row r="20" spans="1:9" ht="36" outlineLevel="2">
      <c r="A20" s="47" t="str">
        <f>'Таблица №8'!A31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'Таблица №8'!C31</f>
        <v>0104</v>
      </c>
      <c r="C20" s="75"/>
      <c r="D20" s="75"/>
      <c r="E20" s="75"/>
      <c r="F20" s="61">
        <f>'Таблица №8'!G31</f>
        <v>0</v>
      </c>
      <c r="G20" s="61">
        <f>'Таблица №8'!H31</f>
        <v>36432.3</v>
      </c>
      <c r="H20" s="61">
        <f>'Таблица №8'!I31</f>
        <v>36321</v>
      </c>
      <c r="I20" s="61">
        <f>'Таблица №8'!J31</f>
        <v>36321</v>
      </c>
    </row>
    <row r="21" spans="1:9" s="4" customFormat="1" ht="36" outlineLevel="3">
      <c r="A21" s="47" t="str">
        <f>'Таблица №8'!A32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'Таблица №8'!C32</f>
        <v>0104</v>
      </c>
      <c r="C21" s="75" t="str">
        <f>'Таблица №8'!D32</f>
        <v>90</v>
      </c>
      <c r="D21" s="75">
        <f>'Таблица №8'!E32</f>
        <v>0</v>
      </c>
      <c r="E21" s="75"/>
      <c r="F21" s="61">
        <f>'Таблица №8'!G32</f>
        <v>0</v>
      </c>
      <c r="G21" s="61">
        <f>'Таблица №8'!H32</f>
        <v>36382.3</v>
      </c>
      <c r="H21" s="61">
        <f>'Таблица №8'!I32</f>
        <v>36271</v>
      </c>
      <c r="I21" s="61">
        <f>'Таблица №8'!J32</f>
        <v>36271</v>
      </c>
    </row>
    <row r="22" spans="1:9" s="4" customFormat="1" ht="12.75" outlineLevel="3">
      <c r="A22" s="47" t="str">
        <f>'Таблица №8'!A33</f>
        <v>Центральный аппарат</v>
      </c>
      <c r="B22" s="75" t="str">
        <f>'Таблица №8'!C33</f>
        <v>0104</v>
      </c>
      <c r="C22" s="75" t="str">
        <f>'Таблица №8'!D33</f>
        <v>90</v>
      </c>
      <c r="D22" s="75">
        <f>'Таблица №8'!E33</f>
        <v>0</v>
      </c>
      <c r="E22" s="75"/>
      <c r="F22" s="61">
        <f>'Таблица №8'!G33</f>
        <v>0</v>
      </c>
      <c r="G22" s="61">
        <f>'Таблица №8'!H33</f>
        <v>34208.8</v>
      </c>
      <c r="H22" s="61">
        <f>'Таблица №8'!I33</f>
        <v>34208.8</v>
      </c>
      <c r="I22" s="61">
        <f>'Таблица №8'!J33</f>
        <v>34208.8</v>
      </c>
    </row>
    <row r="23" spans="1:9" s="4" customFormat="1" ht="48" outlineLevel="3">
      <c r="A23" s="47" t="str">
        <f>'Таблица №8'!A34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'Таблица №8'!C34</f>
        <v>0104</v>
      </c>
      <c r="C23" s="75" t="str">
        <f>'Таблица №8'!D34</f>
        <v>90</v>
      </c>
      <c r="D23" s="75">
        <f>'Таблица №8'!E34</f>
        <v>0</v>
      </c>
      <c r="E23" s="75">
        <f>'Таблица №8'!F34</f>
        <v>100</v>
      </c>
      <c r="F23" s="61">
        <f>'Таблица №8'!G34</f>
        <v>0</v>
      </c>
      <c r="G23" s="61">
        <f>'Таблица №8'!H34</f>
        <v>32408.8</v>
      </c>
      <c r="H23" s="61">
        <f>'Таблица №8'!I34</f>
        <v>32408.8</v>
      </c>
      <c r="I23" s="61">
        <f>'Таблица №8'!J34</f>
        <v>32408.8</v>
      </c>
    </row>
    <row r="24" spans="1:9" ht="24" outlineLevel="1">
      <c r="A24" s="47" t="str">
        <f>'Таблица №8'!A35</f>
        <v>Закупка товаров, работ и услуг для государственных (муниципальных) нужд</v>
      </c>
      <c r="B24" s="75" t="str">
        <f>'Таблица №8'!C35</f>
        <v>0104</v>
      </c>
      <c r="C24" s="75" t="str">
        <f>'Таблица №8'!D35</f>
        <v>90</v>
      </c>
      <c r="D24" s="75">
        <f>'Таблица №8'!E35</f>
        <v>0</v>
      </c>
      <c r="E24" s="75">
        <f>'Таблица №8'!F35</f>
        <v>200</v>
      </c>
      <c r="F24" s="61">
        <f>'Таблица №8'!G35</f>
        <v>0</v>
      </c>
      <c r="G24" s="61">
        <f>'Таблица №8'!H35</f>
        <v>1800</v>
      </c>
      <c r="H24" s="61">
        <f>'Таблица №8'!I35</f>
        <v>1800</v>
      </c>
      <c r="I24" s="61">
        <f>'Таблица №8'!J35</f>
        <v>1800</v>
      </c>
    </row>
    <row r="25" spans="1:9" ht="36" outlineLevel="2">
      <c r="A25" s="47" t="str">
        <f>'Таблица №8'!A36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'Таблица №8'!C36</f>
        <v>0104</v>
      </c>
      <c r="C25" s="75" t="str">
        <f>'Таблица №8'!D36</f>
        <v>90</v>
      </c>
      <c r="D25" s="75" t="str">
        <f>'Таблица №8'!E36</f>
        <v>0</v>
      </c>
      <c r="E25" s="75"/>
      <c r="F25" s="61">
        <f>'Таблица №8'!G36</f>
        <v>0</v>
      </c>
      <c r="G25" s="61">
        <f>'Таблица №8'!H36</f>
        <v>2173.5</v>
      </c>
      <c r="H25" s="61">
        <f>'Таблица №8'!I36</f>
        <v>2062.2</v>
      </c>
      <c r="I25" s="61">
        <f>'Таблица №8'!J36</f>
        <v>2062.2</v>
      </c>
    </row>
    <row r="26" spans="1:9" ht="25.5" customHeight="1" outlineLevel="2">
      <c r="A26" s="47" t="str">
        <f>'Таблица №8'!A37</f>
        <v>За счет субвенции на организационное обеспечение деятельности территориальных административных комиссий</v>
      </c>
      <c r="B26" s="75" t="str">
        <f>'Таблица №8'!C37</f>
        <v>0104</v>
      </c>
      <c r="C26" s="75" t="str">
        <f>'Таблица №8'!D37</f>
        <v>90</v>
      </c>
      <c r="D26" s="75" t="str">
        <f>'Таблица №8'!E37</f>
        <v>0</v>
      </c>
      <c r="E26" s="75"/>
      <c r="F26" s="61">
        <f>'Таблица №8'!G37</f>
        <v>0</v>
      </c>
      <c r="G26" s="61">
        <f>'Таблица №8'!H37</f>
        <v>368.6</v>
      </c>
      <c r="H26" s="61">
        <f>'Таблица №8'!I37</f>
        <v>332.4</v>
      </c>
      <c r="I26" s="61">
        <f>'Таблица №8'!J37</f>
        <v>332.4</v>
      </c>
    </row>
    <row r="27" spans="1:9" ht="48.75" customHeight="1" collapsed="1">
      <c r="A27" s="47" t="str">
        <f>'Таблица №8'!A38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40</v>
      </c>
      <c r="C27" s="75" t="s">
        <v>11</v>
      </c>
      <c r="D27" s="73">
        <v>0</v>
      </c>
      <c r="E27" s="74">
        <v>100</v>
      </c>
      <c r="F27" s="61">
        <f>'Таблица №8'!G38</f>
        <v>0</v>
      </c>
      <c r="G27" s="61">
        <f>'Таблица №8'!H38</f>
        <v>368.6</v>
      </c>
      <c r="H27" s="61">
        <f>'Таблица №8'!I38</f>
        <v>332.4</v>
      </c>
      <c r="I27" s="61">
        <f>'Таблица №8'!J38</f>
        <v>332.4</v>
      </c>
    </row>
    <row r="28" spans="1:9" ht="24" hidden="1" outlineLevel="1">
      <c r="A28" s="47" t="str">
        <f>'Таблица №8'!A39</f>
        <v>Закупка товаров, работ и услуг для государственных (муниципальных) нужд</v>
      </c>
      <c r="B28" s="75" t="str">
        <f>'Таблица №8'!C39</f>
        <v>0104</v>
      </c>
      <c r="C28" s="75" t="str">
        <f>'Таблица №8'!D39</f>
        <v>90</v>
      </c>
      <c r="D28" s="75" t="str">
        <f>'Таблица №8'!E39</f>
        <v>0</v>
      </c>
      <c r="E28" s="75">
        <f>'Таблица №8'!F39</f>
        <v>200</v>
      </c>
      <c r="F28" s="61">
        <f>'Таблица №8'!G39</f>
        <v>0</v>
      </c>
      <c r="G28" s="61">
        <f>'Таблица №8'!H39</f>
        <v>0</v>
      </c>
      <c r="H28" s="61">
        <f>'Таблица №8'!I39</f>
        <v>0</v>
      </c>
      <c r="I28" s="61">
        <f>'Таблица №8'!J39</f>
        <v>0</v>
      </c>
    </row>
    <row r="29" spans="1:9" ht="25.5" customHeight="1" outlineLevel="2">
      <c r="A29" s="47" t="str">
        <f>'Таблица №8'!A40</f>
        <v>За счет субвенции на организацию и осуществление деятельности по опеке и попечительству</v>
      </c>
      <c r="B29" s="75" t="str">
        <f>'Таблица №8'!C40</f>
        <v>0104</v>
      </c>
      <c r="C29" s="75" t="str">
        <f>'Таблица №8'!D40</f>
        <v>90</v>
      </c>
      <c r="D29" s="75" t="str">
        <f>'Таблица №8'!E40</f>
        <v>0</v>
      </c>
      <c r="E29" s="75"/>
      <c r="F29" s="61">
        <f>'Таблица №8'!G40</f>
        <v>0</v>
      </c>
      <c r="G29" s="61">
        <f>'Таблица №8'!H40</f>
        <v>825.8</v>
      </c>
      <c r="H29" s="61">
        <f>'Таблица №8'!I40</f>
        <v>750.7</v>
      </c>
      <c r="I29" s="61">
        <f>'Таблица №8'!J40</f>
        <v>750.7</v>
      </c>
    </row>
    <row r="30" spans="1:9" ht="48" outlineLevel="1">
      <c r="A30" s="47" t="str">
        <f>'Таблица №8'!A41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'Таблица №8'!C41</f>
        <v>0104</v>
      </c>
      <c r="C30" s="75" t="str">
        <f>'Таблица №8'!D41</f>
        <v>90</v>
      </c>
      <c r="D30" s="75" t="str">
        <f>'Таблица №8'!E41</f>
        <v>0</v>
      </c>
      <c r="E30" s="75">
        <f>'Таблица №8'!F41</f>
        <v>100</v>
      </c>
      <c r="F30" s="61">
        <f>'Таблица №8'!G41</f>
        <v>0</v>
      </c>
      <c r="G30" s="61">
        <f>'Таблица №8'!H41</f>
        <v>815.8</v>
      </c>
      <c r="H30" s="61">
        <f>'Таблица №8'!I41</f>
        <v>740.7</v>
      </c>
      <c r="I30" s="61">
        <f>'Таблица №8'!J41</f>
        <v>740.7</v>
      </c>
    </row>
    <row r="31" spans="1:9" ht="24" outlineLevel="5">
      <c r="A31" s="47" t="str">
        <f>'Таблица №8'!A42</f>
        <v>Закупка товаров, работ и услуг для государственных (муниципальных) нужд</v>
      </c>
      <c r="B31" s="75" t="str">
        <f>'Таблица №8'!C42</f>
        <v>0104</v>
      </c>
      <c r="C31" s="75" t="str">
        <f>'Таблица №8'!D42</f>
        <v>90</v>
      </c>
      <c r="D31" s="75" t="str">
        <f>'Таблица №8'!E42</f>
        <v>0</v>
      </c>
      <c r="E31" s="75">
        <f>'Таблица №8'!F42</f>
        <v>200</v>
      </c>
      <c r="F31" s="61">
        <f>'Таблица №8'!G42</f>
        <v>0</v>
      </c>
      <c r="G31" s="61">
        <f>'Таблица №8'!H42</f>
        <v>10</v>
      </c>
      <c r="H31" s="61">
        <f>'Таблица №8'!I42</f>
        <v>10</v>
      </c>
      <c r="I31" s="61">
        <f>'Таблица №8'!J42</f>
        <v>10</v>
      </c>
    </row>
    <row r="32" spans="1:9" ht="39.75" customHeight="1" outlineLevel="5">
      <c r="A32" s="47" t="str">
        <f>'Таблица №8'!A43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'Таблица №8'!C43</f>
        <v>0104</v>
      </c>
      <c r="C32" s="75" t="str">
        <f>'Таблица №8'!D43</f>
        <v>90</v>
      </c>
      <c r="D32" s="75" t="str">
        <f>'Таблица №8'!E43</f>
        <v>0</v>
      </c>
      <c r="E32" s="75"/>
      <c r="F32" s="61">
        <f>'Таблица №8'!G43</f>
        <v>0</v>
      </c>
      <c r="G32" s="61">
        <f>'Таблица №8'!H43</f>
        <v>387.6</v>
      </c>
      <c r="H32" s="61">
        <f>'Таблица №8'!I43</f>
        <v>387.6</v>
      </c>
      <c r="I32" s="61">
        <f>'Таблица №8'!J43</f>
        <v>387.6</v>
      </c>
    </row>
    <row r="33" spans="1:9" ht="48" outlineLevel="5">
      <c r="A33" s="47" t="str">
        <f>'Таблица №8'!A44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'Таблица №8'!C44</f>
        <v>0104</v>
      </c>
      <c r="C33" s="75" t="str">
        <f>'Таблица №8'!D44</f>
        <v>90</v>
      </c>
      <c r="D33" s="75" t="str">
        <f>'Таблица №8'!E44</f>
        <v>0</v>
      </c>
      <c r="E33" s="75">
        <f>'Таблица №8'!F44</f>
        <v>100</v>
      </c>
      <c r="F33" s="61">
        <f>'Таблица №8'!G44</f>
        <v>0</v>
      </c>
      <c r="G33" s="61">
        <f>'Таблица №8'!H44</f>
        <v>387.6</v>
      </c>
      <c r="H33" s="61">
        <f>'Таблица №8'!I44</f>
        <v>387.6</v>
      </c>
      <c r="I33" s="61">
        <f>'Таблица №8'!J44</f>
        <v>387.6</v>
      </c>
    </row>
    <row r="34" spans="1:9" ht="24" hidden="1" outlineLevel="2">
      <c r="A34" s="47" t="str">
        <f>'Таблица №8'!A45</f>
        <v>Закупка товаров, работ и услуг для государственных (муниципальных) нужд</v>
      </c>
      <c r="B34" s="75" t="str">
        <f>'Таблица №8'!C45</f>
        <v>0104</v>
      </c>
      <c r="C34" s="75" t="str">
        <f>'Таблица №8'!D45</f>
        <v>90</v>
      </c>
      <c r="D34" s="75" t="str">
        <f>'Таблица №8'!E45</f>
        <v>0</v>
      </c>
      <c r="E34" s="75">
        <f>'Таблица №8'!F45</f>
        <v>200</v>
      </c>
      <c r="F34" s="61">
        <f>'Таблица №8'!G45</f>
        <v>0</v>
      </c>
      <c r="G34" s="61">
        <f>'Таблица №8'!H45</f>
        <v>0</v>
      </c>
      <c r="H34" s="61">
        <f>'Таблица №8'!I45</f>
        <v>0</v>
      </c>
      <c r="I34" s="61">
        <f>'Таблица №8'!J45</f>
        <v>0</v>
      </c>
    </row>
    <row r="35" spans="1:9" ht="60" outlineLevel="4">
      <c r="A35" s="47" t="str">
        <f>'Таблица №8'!A46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75" t="str">
        <f>'Таблица №8'!C46</f>
        <v>0104</v>
      </c>
      <c r="C35" s="75" t="str">
        <f>'Таблица №8'!D46</f>
        <v>90</v>
      </c>
      <c r="D35" s="75" t="str">
        <f>'Таблица №8'!E46</f>
        <v>0</v>
      </c>
      <c r="E35" s="75"/>
      <c r="F35" s="61">
        <f>'Таблица №8'!G46</f>
        <v>0</v>
      </c>
      <c r="G35" s="61">
        <f>'Таблица №8'!H46</f>
        <v>591.5</v>
      </c>
      <c r="H35" s="61">
        <f>'Таблица №8'!I46</f>
        <v>591.5</v>
      </c>
      <c r="I35" s="61">
        <f>'Таблица №8'!J46</f>
        <v>591.5</v>
      </c>
    </row>
    <row r="36" spans="1:9" ht="48" outlineLevel="4">
      <c r="A36" s="47" t="str">
        <f>'Таблица №8'!A47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'Таблица №8'!C47</f>
        <v>0104</v>
      </c>
      <c r="C36" s="75" t="str">
        <f>'Таблица №8'!D47</f>
        <v>90</v>
      </c>
      <c r="D36" s="75" t="str">
        <f>'Таблица №8'!E47</f>
        <v>0</v>
      </c>
      <c r="E36" s="75">
        <f>'Таблица №8'!F47</f>
        <v>100</v>
      </c>
      <c r="F36" s="61">
        <f>'Таблица №8'!G47</f>
        <v>0</v>
      </c>
      <c r="G36" s="61">
        <f>'Таблица №8'!H47</f>
        <v>92.5</v>
      </c>
      <c r="H36" s="61">
        <f>'Таблица №8'!I47</f>
        <v>92.5</v>
      </c>
      <c r="I36" s="61">
        <f>'Таблица №8'!J47</f>
        <v>92.5</v>
      </c>
    </row>
    <row r="37" spans="1:9" ht="24" outlineLevel="5">
      <c r="A37" s="47" t="str">
        <f>'Таблица №8'!A48</f>
        <v>Закупка товаров, работ и услуг для государственных (муниципальных) нужд</v>
      </c>
      <c r="B37" s="75" t="str">
        <f>'Таблица №8'!C48</f>
        <v>0104</v>
      </c>
      <c r="C37" s="75" t="str">
        <f>'Таблица №8'!D48</f>
        <v>90</v>
      </c>
      <c r="D37" s="75" t="str">
        <f>'Таблица №8'!E48</f>
        <v>0</v>
      </c>
      <c r="E37" s="75">
        <f>'Таблица №8'!F48</f>
        <v>200</v>
      </c>
      <c r="F37" s="61">
        <f>'Таблица №8'!G48</f>
        <v>0</v>
      </c>
      <c r="G37" s="61">
        <f>'Таблица №8'!H48</f>
        <v>499</v>
      </c>
      <c r="H37" s="61">
        <f>'Таблица №8'!I48</f>
        <v>499</v>
      </c>
      <c r="I37" s="61">
        <f>'Таблица №8'!J48</f>
        <v>499</v>
      </c>
    </row>
    <row r="38" spans="1:9" ht="36" outlineLevel="4">
      <c r="A38" s="47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38" s="75" t="str">
        <f>'Таблица №8'!C49</f>
        <v>0104</v>
      </c>
      <c r="C38" s="75" t="str">
        <f>'Таблица №8'!D49</f>
        <v>01</v>
      </c>
      <c r="D38" s="75">
        <f>'Таблица №8'!E49</f>
        <v>0</v>
      </c>
      <c r="E38" s="75"/>
      <c r="F38" s="61">
        <f>'Таблица №8'!G49</f>
        <v>0</v>
      </c>
      <c r="G38" s="61">
        <f>'Таблица №8'!H49</f>
        <v>50</v>
      </c>
      <c r="H38" s="61">
        <f>'Таблица №8'!I49</f>
        <v>50</v>
      </c>
      <c r="I38" s="61">
        <f>'Таблица №8'!J49</f>
        <v>50</v>
      </c>
    </row>
    <row r="39" spans="1:9" ht="27" customHeight="1" outlineLevel="4">
      <c r="A39" s="47" t="str">
        <f>'Таблица №8'!A50</f>
        <v>Закупка товаров, работ и услуг для государственных (муниципальных) нужд</v>
      </c>
      <c r="B39" s="75" t="str">
        <f>'Таблица №8'!C50</f>
        <v>0104</v>
      </c>
      <c r="C39" s="75" t="str">
        <f>'Таблица №8'!D50</f>
        <v>01</v>
      </c>
      <c r="D39" s="75">
        <f>'Таблица №8'!E50</f>
        <v>0</v>
      </c>
      <c r="E39" s="75">
        <f>'Таблица №8'!F50</f>
        <v>200</v>
      </c>
      <c r="F39" s="61">
        <f>'Таблица №8'!G50</f>
        <v>0</v>
      </c>
      <c r="G39" s="61">
        <f>'Таблица №8'!H50</f>
        <v>50</v>
      </c>
      <c r="H39" s="61">
        <f>'Таблица №8'!I50</f>
        <v>50</v>
      </c>
      <c r="I39" s="61">
        <f>'Таблица №8'!J50</f>
        <v>50</v>
      </c>
    </row>
    <row r="40" spans="1:9" ht="12.75" outlineLevel="4">
      <c r="A40" s="47" t="str">
        <f>'Таблица №8'!A51</f>
        <v>Судебная система</v>
      </c>
      <c r="B40" s="75" t="str">
        <f>'Таблица №8'!C51</f>
        <v>0105</v>
      </c>
      <c r="C40" s="75"/>
      <c r="D40" s="75"/>
      <c r="E40" s="75"/>
      <c r="F40" s="61">
        <f>'Таблица №8'!G51</f>
        <v>0</v>
      </c>
      <c r="G40" s="61">
        <f>'Таблица №8'!H51</f>
        <v>2.8</v>
      </c>
      <c r="H40" s="61">
        <f>'Таблица №8'!I51</f>
        <v>4.4</v>
      </c>
      <c r="I40" s="61">
        <f>'Таблица №8'!J51</f>
        <v>50.6</v>
      </c>
    </row>
    <row r="41" spans="1:9" ht="36" outlineLevel="4">
      <c r="A41" s="47" t="str">
        <f>'Таблица №8'!A52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'Таблица №8'!C52</f>
        <v>0105</v>
      </c>
      <c r="C41" s="75" t="str">
        <f>'Таблица №8'!D52</f>
        <v>99</v>
      </c>
      <c r="D41" s="75">
        <f>'Таблица №8'!E52</f>
        <v>0</v>
      </c>
      <c r="E41" s="75"/>
      <c r="F41" s="61">
        <f>'Таблица №8'!G52</f>
        <v>0</v>
      </c>
      <c r="G41" s="61">
        <f>'Таблица №8'!H52</f>
        <v>2.8</v>
      </c>
      <c r="H41" s="61">
        <f>'Таблица №8'!I52</f>
        <v>4.4</v>
      </c>
      <c r="I41" s="61">
        <f>'Таблица №8'!J52</f>
        <v>50.6</v>
      </c>
    </row>
    <row r="42" spans="1:9" ht="24" outlineLevel="4">
      <c r="A42" s="47" t="str">
        <f>'Таблица №8'!A53</f>
        <v>Непрограммные расходы органов местного самоуправления Алексеевского муниципального района</v>
      </c>
      <c r="B42" s="75" t="str">
        <f>'Таблица №8'!C53</f>
        <v>0105</v>
      </c>
      <c r="C42" s="75" t="str">
        <f>'Таблица №8'!D53</f>
        <v>99</v>
      </c>
      <c r="D42" s="75">
        <f>'Таблица №8'!E53</f>
        <v>0</v>
      </c>
      <c r="E42" s="75"/>
      <c r="F42" s="61">
        <f>'Таблица №8'!G53</f>
        <v>0</v>
      </c>
      <c r="G42" s="61">
        <f>'Таблица №8'!H53</f>
        <v>2.8</v>
      </c>
      <c r="H42" s="61">
        <f>'Таблица №8'!I53</f>
        <v>4.4</v>
      </c>
      <c r="I42" s="61">
        <f>'Таблица №8'!J53</f>
        <v>50.6</v>
      </c>
    </row>
    <row r="43" spans="1:9" ht="24" outlineLevel="4">
      <c r="A43" s="47" t="str">
        <f>'Таблица №8'!A54</f>
        <v>Закупка товаров, работ и услуг для государственных (муниципальных) нужд</v>
      </c>
      <c r="B43" s="75" t="str">
        <f>'Таблица №8'!C54</f>
        <v>0105</v>
      </c>
      <c r="C43" s="75" t="str">
        <f>'Таблица №8'!D54</f>
        <v>99</v>
      </c>
      <c r="D43" s="75">
        <f>'Таблица №8'!E54</f>
        <v>0</v>
      </c>
      <c r="E43" s="75">
        <f>'Таблица №8'!F54</f>
        <v>200</v>
      </c>
      <c r="F43" s="61">
        <f>'Таблица №8'!G54</f>
        <v>0</v>
      </c>
      <c r="G43" s="61">
        <f>'Таблица №8'!H54</f>
        <v>2.8</v>
      </c>
      <c r="H43" s="61">
        <f>'Таблица №8'!I54</f>
        <v>4.4</v>
      </c>
      <c r="I43" s="61">
        <f>'Таблица №8'!J54</f>
        <v>50.6</v>
      </c>
    </row>
    <row r="44" spans="1:9" ht="36" outlineLevel="2">
      <c r="A44" s="46" t="str">
        <f>'Таблица №8'!A20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'Таблица №8'!C20</f>
        <v>0106</v>
      </c>
      <c r="C44" s="75"/>
      <c r="D44" s="75"/>
      <c r="E44" s="75"/>
      <c r="F44" s="61">
        <f>'Таблица №8'!G19</f>
        <v>0</v>
      </c>
      <c r="G44" s="61">
        <f>'Таблица №8'!H19</f>
        <v>1703.3</v>
      </c>
      <c r="H44" s="61">
        <f>'Таблица №8'!I19</f>
        <v>1703.3</v>
      </c>
      <c r="I44" s="61">
        <f>'Таблица №8'!J19</f>
        <v>1703.3</v>
      </c>
    </row>
    <row r="45" spans="1:9" ht="36" outlineLevel="2">
      <c r="A45" s="46" t="str">
        <f>'Таблица №8'!A21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'Таблица №8'!C21</f>
        <v>0106</v>
      </c>
      <c r="C45" s="75" t="str">
        <f>'Таблица №8'!D21</f>
        <v>90</v>
      </c>
      <c r="D45" s="75" t="str">
        <f>'Таблица №8'!E21</f>
        <v>0</v>
      </c>
      <c r="E45" s="75"/>
      <c r="F45" s="61">
        <f>'Таблица №8'!G20</f>
        <v>0</v>
      </c>
      <c r="G45" s="61">
        <f>'Таблица №8'!H20</f>
        <v>1703.3</v>
      </c>
      <c r="H45" s="61">
        <f>'Таблица №8'!I20</f>
        <v>1703.3</v>
      </c>
      <c r="I45" s="61">
        <f>'Таблица №8'!J20</f>
        <v>1703.3</v>
      </c>
    </row>
    <row r="46" spans="1:9" ht="48" outlineLevel="2">
      <c r="A46" s="46" t="str">
        <f>'Таблица №8'!A22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'Таблица №8'!C22</f>
        <v>0106</v>
      </c>
      <c r="C46" s="75" t="str">
        <f>'Таблица №8'!D22</f>
        <v>90</v>
      </c>
      <c r="D46" s="75" t="str">
        <f>'Таблица №8'!E22</f>
        <v>0</v>
      </c>
      <c r="E46" s="75">
        <f>'Таблица №8'!F22</f>
        <v>100</v>
      </c>
      <c r="F46" s="61">
        <f>'Таблица №8'!G22</f>
        <v>0</v>
      </c>
      <c r="G46" s="61">
        <f>'Таблица №8'!H22</f>
        <v>1688.3</v>
      </c>
      <c r="H46" s="61">
        <f>'Таблица №8'!I22</f>
        <v>1688.3</v>
      </c>
      <c r="I46" s="61">
        <f>'Таблица №8'!J22</f>
        <v>1688.3</v>
      </c>
    </row>
    <row r="47" spans="1:9" ht="24" outlineLevel="2">
      <c r="A47" s="46" t="str">
        <f>'Таблица №8'!A23</f>
        <v>Закупка товаров, работ и услуг для государственных (муниципальных) нужд</v>
      </c>
      <c r="B47" s="75" t="str">
        <f>'Таблица №8'!C23</f>
        <v>0106</v>
      </c>
      <c r="C47" s="75" t="str">
        <f>'Таблица №8'!D23</f>
        <v>90</v>
      </c>
      <c r="D47" s="75">
        <f>'Таблица №8'!E23</f>
        <v>0</v>
      </c>
      <c r="E47" s="75">
        <f>'Таблица №8'!F23</f>
        <v>200</v>
      </c>
      <c r="F47" s="61">
        <f>'Таблица №8'!G23</f>
        <v>0</v>
      </c>
      <c r="G47" s="61">
        <f>'Таблица №8'!H23</f>
        <v>10</v>
      </c>
      <c r="H47" s="61">
        <f>'Таблица №8'!I23</f>
        <v>10</v>
      </c>
      <c r="I47" s="61">
        <f>'Таблица №8'!J23</f>
        <v>10</v>
      </c>
    </row>
    <row r="48" spans="1:9" ht="28.5" customHeight="1" outlineLevel="2">
      <c r="A48" s="46" t="str">
        <f>'Таблица №8'!A24</f>
        <v>Непрограммные расходы органов местного самоуправления Алексеевского муниципального района</v>
      </c>
      <c r="B48" s="75" t="str">
        <f>'Таблица №8'!C24</f>
        <v>0106</v>
      </c>
      <c r="C48" s="75" t="str">
        <f>'Таблица №8'!D24</f>
        <v>99</v>
      </c>
      <c r="D48" s="75">
        <f>'Таблица №8'!E24</f>
        <v>0</v>
      </c>
      <c r="E48" s="75"/>
      <c r="F48" s="61">
        <f>'Таблица №8'!G24</f>
        <v>0</v>
      </c>
      <c r="G48" s="61">
        <f>'Таблица №8'!H24</f>
        <v>5</v>
      </c>
      <c r="H48" s="61">
        <f>'Таблица №8'!I24</f>
        <v>5</v>
      </c>
      <c r="I48" s="61">
        <f>'Таблица №8'!J24</f>
        <v>5</v>
      </c>
    </row>
    <row r="49" spans="1:9" ht="12.75" outlineLevel="2">
      <c r="A49" s="46" t="str">
        <f>'Таблица №8'!A25</f>
        <v>Иные бюджетные ассигнования</v>
      </c>
      <c r="B49" s="75" t="str">
        <f>'Таблица №8'!C25</f>
        <v>0106</v>
      </c>
      <c r="C49" s="75" t="str">
        <f>'Таблица №8'!D25</f>
        <v>99</v>
      </c>
      <c r="D49" s="75">
        <f>'Таблица №8'!E25</f>
        <v>0</v>
      </c>
      <c r="E49" s="75">
        <f>'Таблица №8'!F25</f>
        <v>800</v>
      </c>
      <c r="F49" s="61">
        <f>'Таблица №8'!G25</f>
        <v>0</v>
      </c>
      <c r="G49" s="61">
        <f>'Таблица №8'!H25</f>
        <v>5</v>
      </c>
      <c r="H49" s="61">
        <f>'Таблица №8'!I25</f>
        <v>5</v>
      </c>
      <c r="I49" s="61">
        <f>'Таблица №8'!J25</f>
        <v>5</v>
      </c>
    </row>
    <row r="50" spans="1:9" ht="1.5" customHeight="1" hidden="1" outlineLevel="2">
      <c r="A50" s="46" t="str">
        <f>'Таблица №8'!A55</f>
        <v>Обеспечение проведения выборов и референдумов</v>
      </c>
      <c r="B50" s="75" t="str">
        <f>'Таблица №8'!C55</f>
        <v>0107</v>
      </c>
      <c r="C50" s="75"/>
      <c r="D50" s="75"/>
      <c r="E50" s="75"/>
      <c r="F50" s="61">
        <f>'Таблица №8'!G55</f>
        <v>0</v>
      </c>
      <c r="G50" s="61">
        <f>'Таблица №8'!H55</f>
        <v>0</v>
      </c>
      <c r="H50" s="61">
        <f>'Таблица №8'!I55</f>
        <v>0</v>
      </c>
      <c r="I50" s="61">
        <f>'Таблица №8'!J55</f>
        <v>0</v>
      </c>
    </row>
    <row r="51" spans="1:9" ht="0.75" customHeight="1" hidden="1" outlineLevel="2">
      <c r="A51" s="46" t="str">
        <f>'Таблица №8'!A56</f>
        <v>Проведение выборов и референдумов</v>
      </c>
      <c r="B51" s="75" t="str">
        <f>'Таблица №8'!C56</f>
        <v>0107</v>
      </c>
      <c r="C51" s="75" t="str">
        <f>'Таблица №8'!D56</f>
        <v>99</v>
      </c>
      <c r="D51" s="75" t="str">
        <f>'Таблица №8'!E56</f>
        <v>0</v>
      </c>
      <c r="E51" s="75"/>
      <c r="F51" s="61">
        <f>'Таблица №8'!G56</f>
        <v>0</v>
      </c>
      <c r="G51" s="61">
        <f>'Таблица №8'!H56</f>
        <v>0</v>
      </c>
      <c r="H51" s="61">
        <f>'Таблица №8'!I56</f>
        <v>0</v>
      </c>
      <c r="I51" s="61">
        <f>'Таблица №8'!J56</f>
        <v>0</v>
      </c>
    </row>
    <row r="52" spans="1:9" ht="30" customHeight="1" hidden="1" outlineLevel="5">
      <c r="A52" s="46" t="str">
        <f>'Таблица №8'!A57</f>
        <v>Непрограммные расходы органов местного самоуправления Алексеевского муниципального района</v>
      </c>
      <c r="B52" s="75" t="str">
        <f>'Таблица №8'!C57</f>
        <v>0107</v>
      </c>
      <c r="C52" s="75" t="str">
        <f>'Таблица №8'!D57</f>
        <v>99</v>
      </c>
      <c r="D52" s="75" t="str">
        <f>'Таблица №8'!E57</f>
        <v>0</v>
      </c>
      <c r="E52" s="75"/>
      <c r="F52" s="61">
        <f>'Таблица №8'!G57</f>
        <v>0</v>
      </c>
      <c r="G52" s="61">
        <f>'Таблица №8'!H57</f>
        <v>0</v>
      </c>
      <c r="H52" s="61">
        <f>'Таблица №8'!I57</f>
        <v>0</v>
      </c>
      <c r="I52" s="61">
        <f>'Таблица №8'!J57</f>
        <v>0</v>
      </c>
    </row>
    <row r="53" spans="1:9" ht="24" hidden="1" outlineLevel="5">
      <c r="A53" s="46" t="str">
        <f>'Таблица №8'!A58</f>
        <v>Закупка товаров, работ и услуг для государственных (муниципальных) нужд</v>
      </c>
      <c r="B53" s="75" t="str">
        <f>'Таблица №8'!C58</f>
        <v>0107</v>
      </c>
      <c r="C53" s="75" t="str">
        <f>'Таблица №8'!D58</f>
        <v>99</v>
      </c>
      <c r="D53" s="75">
        <f>'Таблица №8'!E58</f>
        <v>0</v>
      </c>
      <c r="E53" s="75">
        <f>'Таблица №8'!F58</f>
        <v>200</v>
      </c>
      <c r="F53" s="61">
        <f>'Таблица №8'!G58</f>
        <v>0</v>
      </c>
      <c r="G53" s="61">
        <f>'Таблица №8'!H58</f>
        <v>0</v>
      </c>
      <c r="H53" s="61">
        <f>'Таблица №8'!I58</f>
        <v>0</v>
      </c>
      <c r="I53" s="61">
        <f>'Таблица №8'!J58</f>
        <v>0</v>
      </c>
    </row>
    <row r="54" spans="1:9" ht="12.75" outlineLevel="5">
      <c r="A54" s="46" t="str">
        <f>'Таблица №8'!A59</f>
        <v>Резервные фонды</v>
      </c>
      <c r="B54" s="75" t="str">
        <f>'Таблица №8'!C59</f>
        <v>0111</v>
      </c>
      <c r="C54" s="75"/>
      <c r="D54" s="75"/>
      <c r="E54" s="75"/>
      <c r="F54" s="61">
        <f>'Таблица №8'!G59</f>
        <v>0</v>
      </c>
      <c r="G54" s="61">
        <f>'Таблица №8'!H59</f>
        <v>320</v>
      </c>
      <c r="H54" s="61">
        <f>'Таблица №8'!I59</f>
        <v>320</v>
      </c>
      <c r="I54" s="61">
        <f>'Таблица №8'!J59</f>
        <v>320</v>
      </c>
    </row>
    <row r="55" spans="1:9" ht="28.5" customHeight="1" outlineLevel="1">
      <c r="A55" s="46" t="str">
        <f>'Таблица №8'!A60</f>
        <v>Непрограммные расходы органов местного самоуправления Алексеевского муниципального района</v>
      </c>
      <c r="B55" s="75" t="str">
        <f>'Таблица №8'!C60</f>
        <v>0111</v>
      </c>
      <c r="C55" s="75" t="str">
        <f>'Таблица №8'!D60</f>
        <v>99</v>
      </c>
      <c r="D55" s="75" t="str">
        <f>'Таблица №8'!E60</f>
        <v>0</v>
      </c>
      <c r="E55" s="75"/>
      <c r="F55" s="61">
        <f>'Таблица №8'!G60</f>
        <v>0</v>
      </c>
      <c r="G55" s="61">
        <f>'Таблица №8'!H60</f>
        <v>320</v>
      </c>
      <c r="H55" s="61">
        <f>'Таблица №8'!I60</f>
        <v>320</v>
      </c>
      <c r="I55" s="61">
        <f>'Таблица №8'!J60</f>
        <v>320</v>
      </c>
    </row>
    <row r="56" spans="1:9" ht="17.25" customHeight="1" outlineLevel="2">
      <c r="A56" s="46" t="str">
        <f>'Таблица №8'!A61</f>
        <v>Иные бюджетные ассигнования</v>
      </c>
      <c r="B56" s="75" t="str">
        <f>'Таблица №8'!C61</f>
        <v>0111</v>
      </c>
      <c r="C56" s="75" t="str">
        <f>'Таблица №8'!D61</f>
        <v>99</v>
      </c>
      <c r="D56" s="75" t="str">
        <f>'Таблица №8'!E61</f>
        <v>0</v>
      </c>
      <c r="E56" s="75">
        <f>'Таблица №8'!F61</f>
        <v>800</v>
      </c>
      <c r="F56" s="61">
        <f>'Таблица №8'!G61</f>
        <v>0</v>
      </c>
      <c r="G56" s="61">
        <f>'Таблица №8'!H61</f>
        <v>320</v>
      </c>
      <c r="H56" s="61">
        <f>'Таблица №8'!I61</f>
        <v>320</v>
      </c>
      <c r="I56" s="61">
        <f>'Таблица №8'!J61</f>
        <v>320</v>
      </c>
    </row>
    <row r="57" spans="1:9" ht="15" customHeight="1" outlineLevel="2">
      <c r="A57" s="46" t="str">
        <f>'Таблица №8'!A62</f>
        <v>Другие общегосударственные вопросы</v>
      </c>
      <c r="B57" s="75" t="str">
        <f>'Таблица №8'!C62</f>
        <v>0113</v>
      </c>
      <c r="C57" s="75"/>
      <c r="D57" s="75"/>
      <c r="E57" s="75"/>
      <c r="F57" s="61">
        <f>'Таблица №8'!G62</f>
        <v>0</v>
      </c>
      <c r="G57" s="61">
        <f>'Таблица №8'!H62</f>
        <v>43440.567760000005</v>
      </c>
      <c r="H57" s="61">
        <f>'Таблица №8'!I62</f>
        <v>39210.464420000004</v>
      </c>
      <c r="I57" s="61">
        <f>'Таблица №8'!J62</f>
        <v>45084.385899999994</v>
      </c>
    </row>
    <row r="58" spans="1:9" ht="37.5" customHeight="1" outlineLevel="2">
      <c r="A58" s="46" t="str">
        <f>'Таблица №8'!A63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5" t="str">
        <f>'Таблица №8'!C63</f>
        <v>0113</v>
      </c>
      <c r="C58" s="75" t="str">
        <f>'Таблица №8'!D63</f>
        <v>02</v>
      </c>
      <c r="D58" s="75">
        <f>'Таблица №8'!E63</f>
        <v>0</v>
      </c>
      <c r="E58" s="75"/>
      <c r="F58" s="61">
        <f>'Таблица №8'!G63</f>
        <v>0</v>
      </c>
      <c r="G58" s="61">
        <f>'Таблица №8'!H63</f>
        <v>150</v>
      </c>
      <c r="H58" s="61">
        <f>'Таблица №8'!I63</f>
        <v>0</v>
      </c>
      <c r="I58" s="61">
        <f>'Таблица №8'!J63</f>
        <v>0</v>
      </c>
    </row>
    <row r="59" spans="1:9" ht="0.75" customHeight="1" hidden="1" outlineLevel="2">
      <c r="A59" s="46" t="str">
        <f>'Таблица №8'!A64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'Таблица №8'!C64</f>
        <v>0113</v>
      </c>
      <c r="C59" s="75" t="str">
        <f>'Таблица №8'!D64</f>
        <v>02</v>
      </c>
      <c r="D59" s="75">
        <f>'Таблица №8'!E64</f>
        <v>3</v>
      </c>
      <c r="E59" s="75"/>
      <c r="F59" s="61">
        <f>'Таблица №8'!G64</f>
        <v>0</v>
      </c>
      <c r="G59" s="61">
        <f>'Таблица №8'!H64</f>
        <v>0</v>
      </c>
      <c r="H59" s="61">
        <f>'Таблица №8'!I64</f>
        <v>0</v>
      </c>
      <c r="I59" s="61">
        <f>'Таблица №8'!J64</f>
        <v>0</v>
      </c>
    </row>
    <row r="60" spans="1:9" ht="24" hidden="1" outlineLevel="2">
      <c r="A60" s="46" t="str">
        <f>'Таблица №8'!A65</f>
        <v>Предоставление субсидий бюджетным, автономным учреждениям и иным некоммерческим организациям</v>
      </c>
      <c r="B60" s="75" t="str">
        <f>'Таблица №8'!C65</f>
        <v>0113</v>
      </c>
      <c r="C60" s="75" t="str">
        <f>'Таблица №8'!D65</f>
        <v>02</v>
      </c>
      <c r="D60" s="75">
        <f>'Таблица №8'!E65</f>
        <v>3</v>
      </c>
      <c r="E60" s="75" t="s">
        <v>167</v>
      </c>
      <c r="F60" s="61">
        <f>'Таблица №8'!G65</f>
        <v>0</v>
      </c>
      <c r="G60" s="61">
        <f>'Таблица №8'!H65</f>
        <v>0</v>
      </c>
      <c r="H60" s="61">
        <f>'Таблица №8'!I65</f>
        <v>0</v>
      </c>
      <c r="I60" s="61">
        <f>'Таблица №8'!J65</f>
        <v>0</v>
      </c>
    </row>
    <row r="61" spans="1:9" ht="36.75" customHeight="1" outlineLevel="2">
      <c r="A61" s="46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'Таблица №8'!C66</f>
        <v>0113</v>
      </c>
      <c r="C61" s="75" t="str">
        <f>'Таблица №8'!D66</f>
        <v>02</v>
      </c>
      <c r="D61" s="75">
        <f>'Таблица №8'!E66</f>
        <v>4</v>
      </c>
      <c r="E61" s="75"/>
      <c r="F61" s="61">
        <f>'Таблица №8'!G66</f>
        <v>0</v>
      </c>
      <c r="G61" s="61">
        <f>'Таблица №8'!H66</f>
        <v>150</v>
      </c>
      <c r="H61" s="61">
        <f>'Таблица №8'!I66</f>
        <v>0</v>
      </c>
      <c r="I61" s="61">
        <f>'Таблица №8'!J66</f>
        <v>0</v>
      </c>
    </row>
    <row r="62" spans="1:9" ht="27" customHeight="1" outlineLevel="2">
      <c r="A62" s="46" t="str">
        <f>'Таблица №8'!A67</f>
        <v>Предоставление субсидий бюджетным, автономным учреждениям и иным некоммерческим организациям</v>
      </c>
      <c r="B62" s="75" t="str">
        <f>'Таблица №8'!C67</f>
        <v>0113</v>
      </c>
      <c r="C62" s="75" t="str">
        <f>'Таблица №8'!D67</f>
        <v>02</v>
      </c>
      <c r="D62" s="75">
        <f>'Таблица №8'!E67</f>
        <v>4</v>
      </c>
      <c r="E62" s="75">
        <f>'Таблица №8'!F67</f>
        <v>600</v>
      </c>
      <c r="F62" s="61">
        <f>'Таблица №8'!G67</f>
        <v>0</v>
      </c>
      <c r="G62" s="61">
        <f>'Таблица №8'!H67</f>
        <v>150</v>
      </c>
      <c r="H62" s="61">
        <f>'Таблица №8'!I67</f>
        <v>0</v>
      </c>
      <c r="I62" s="61">
        <f>'Таблица №8'!J67</f>
        <v>0</v>
      </c>
    </row>
    <row r="63" spans="1:9" ht="55.5" customHeight="1" outlineLevel="2">
      <c r="A63" s="46" t="str">
        <f>'Таблица №8'!A68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75" t="str">
        <f>'Таблица №8'!C68</f>
        <v>0113</v>
      </c>
      <c r="C63" s="75" t="str">
        <f>'Таблица №8'!D68</f>
        <v>07</v>
      </c>
      <c r="D63" s="75">
        <f>'Таблица №8'!E68</f>
        <v>0</v>
      </c>
      <c r="E63" s="75"/>
      <c r="F63" s="61">
        <f>'Таблица №8'!G68</f>
        <v>0</v>
      </c>
      <c r="G63" s="61">
        <f>'Таблица №8'!H68</f>
        <v>139.2</v>
      </c>
      <c r="H63" s="61">
        <f>'Таблица №8'!I68</f>
        <v>139.2</v>
      </c>
      <c r="I63" s="61">
        <f>'Таблица №8'!J68</f>
        <v>139.2</v>
      </c>
    </row>
    <row r="64" spans="1:9" ht="29.25" customHeight="1" outlineLevel="2">
      <c r="A64" s="46" t="str">
        <f>'Таблица №8'!A69</f>
        <v>Подпрограмма "Реализация мероприятий молодежной политики и социальной адаптации молодежи "</v>
      </c>
      <c r="B64" s="75" t="str">
        <f>'Таблица №8'!C69</f>
        <v>0113</v>
      </c>
      <c r="C64" s="75" t="str">
        <f>'Таблица №8'!D69</f>
        <v>07</v>
      </c>
      <c r="D64" s="75">
        <f>'Таблица №8'!E69</f>
        <v>2</v>
      </c>
      <c r="E64" s="75">
        <f>'Таблица №8'!F69</f>
        <v>0</v>
      </c>
      <c r="F64" s="61">
        <f>'Таблица №8'!G69</f>
        <v>0</v>
      </c>
      <c r="G64" s="61">
        <f>'Таблица №8'!H69</f>
        <v>139.2</v>
      </c>
      <c r="H64" s="61">
        <f>'Таблица №8'!I69</f>
        <v>139.2</v>
      </c>
      <c r="I64" s="61">
        <f>'Таблица №8'!J69</f>
        <v>139.2</v>
      </c>
    </row>
    <row r="65" spans="1:9" ht="74.25" customHeight="1" outlineLevel="2">
      <c r="A65" s="46" t="str">
        <f>'Таблица №8'!A70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75" t="str">
        <f>'Таблица №8'!C70</f>
        <v>0113</v>
      </c>
      <c r="C65" s="75" t="str">
        <f>'Таблица №8'!D70</f>
        <v>07</v>
      </c>
      <c r="D65" s="75">
        <f>'Таблица №8'!E70</f>
        <v>2</v>
      </c>
      <c r="E65" s="75">
        <f>'Таблица №8'!F70</f>
        <v>200</v>
      </c>
      <c r="F65" s="61">
        <f>'Таблица №8'!G70</f>
        <v>0</v>
      </c>
      <c r="G65" s="61">
        <f>'Таблица №8'!H70</f>
        <v>139.2</v>
      </c>
      <c r="H65" s="61">
        <f>'Таблица №8'!I70</f>
        <v>139.2</v>
      </c>
      <c r="I65" s="61">
        <f>'Таблица №8'!J70</f>
        <v>139.2</v>
      </c>
    </row>
    <row r="66" spans="1:9" ht="21.75" customHeight="1" outlineLevel="2">
      <c r="A66" s="46" t="str">
        <f>'Таблица №8'!A71</f>
        <v>Муниципальная программа "Маршрут Победы на 2024-2026 годы"</v>
      </c>
      <c r="B66" s="75" t="str">
        <f>'Таблица №8'!C71</f>
        <v>0113</v>
      </c>
      <c r="C66" s="75" t="str">
        <f>'Таблица №8'!D71</f>
        <v>15</v>
      </c>
      <c r="D66" s="75">
        <f>'Таблица №8'!E71</f>
        <v>0</v>
      </c>
      <c r="E66" s="75"/>
      <c r="F66" s="61">
        <f>'Таблица №8'!G71</f>
        <v>0</v>
      </c>
      <c r="G66" s="61">
        <f>'Таблица №8'!H71</f>
        <v>120</v>
      </c>
      <c r="H66" s="61">
        <f>'Таблица №8'!I71</f>
        <v>118</v>
      </c>
      <c r="I66" s="61">
        <f>'Таблица №8'!J71</f>
        <v>118</v>
      </c>
    </row>
    <row r="67" spans="1:9" ht="24" outlineLevel="2">
      <c r="A67" s="46" t="str">
        <f>'Таблица №8'!A72</f>
        <v>Закупка товаров, работ и услуг для государственных (муниципальных) нужд</v>
      </c>
      <c r="B67" s="75" t="str">
        <f>'Таблица №8'!C72</f>
        <v>0113</v>
      </c>
      <c r="C67" s="75" t="str">
        <f>'Таблица №8'!D72</f>
        <v>15</v>
      </c>
      <c r="D67" s="75">
        <f>'Таблица №8'!E72</f>
        <v>0</v>
      </c>
      <c r="E67" s="75">
        <f>'Таблица №8'!F72</f>
        <v>200</v>
      </c>
      <c r="F67" s="61">
        <f>'Таблица №8'!G72</f>
        <v>0</v>
      </c>
      <c r="G67" s="61">
        <f>'Таблица №8'!H72</f>
        <v>100</v>
      </c>
      <c r="H67" s="61">
        <f>'Таблица №8'!I72</f>
        <v>100</v>
      </c>
      <c r="I67" s="61">
        <f>'Таблица №8'!J72</f>
        <v>100</v>
      </c>
    </row>
    <row r="68" spans="1:9" ht="66" customHeight="1" outlineLevel="2">
      <c r="A68" s="46" t="str">
        <f>'Таблица №8'!A73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</v>
      </c>
      <c r="B68" s="75" t="str">
        <f>'Таблица №8'!C73</f>
        <v>0113</v>
      </c>
      <c r="C68" s="75" t="str">
        <f>'Таблица №8'!D73</f>
        <v>15</v>
      </c>
      <c r="D68" s="75">
        <f>'Таблица №8'!E73</f>
        <v>0</v>
      </c>
      <c r="E68" s="75">
        <f>'Таблица №8'!F73</f>
        <v>200</v>
      </c>
      <c r="F68" s="61">
        <f>'Таблица №8'!G73</f>
        <v>0</v>
      </c>
      <c r="G68" s="61">
        <f>'Таблица №8'!H73</f>
        <v>20</v>
      </c>
      <c r="H68" s="61">
        <f>'Таблица №8'!I73</f>
        <v>18</v>
      </c>
      <c r="I68" s="61">
        <f>'Таблица №8'!J73</f>
        <v>18</v>
      </c>
    </row>
    <row r="69" spans="1:9" ht="39" customHeight="1" outlineLevel="2">
      <c r="A69" s="46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9" s="75" t="str">
        <f>'Таблица №8'!C74</f>
        <v>0113</v>
      </c>
      <c r="C69" s="75" t="str">
        <f>'Таблица №8'!D74</f>
        <v>20</v>
      </c>
      <c r="D69" s="75">
        <f>'Таблица №8'!E74</f>
        <v>0</v>
      </c>
      <c r="E69" s="75"/>
      <c r="F69" s="61">
        <f>'Таблица №8'!G74</f>
        <v>0</v>
      </c>
      <c r="G69" s="61">
        <f>'Таблица №8'!H74</f>
        <v>50</v>
      </c>
      <c r="H69" s="61">
        <f>'Таблица №8'!I74</f>
        <v>50</v>
      </c>
      <c r="I69" s="61">
        <f>'Таблица №8'!J74</f>
        <v>50</v>
      </c>
    </row>
    <row r="70" spans="1:9" ht="19.5" customHeight="1" outlineLevel="2">
      <c r="A70" s="46" t="str">
        <f>'Таблица №8'!A75</f>
        <v>Подпрограмма "Профилактика правонарушений"</v>
      </c>
      <c r="B70" s="75" t="str">
        <f>'Таблица №8'!C75</f>
        <v>0113</v>
      </c>
      <c r="C70" s="75" t="str">
        <f>'Таблица №8'!D75</f>
        <v>20</v>
      </c>
      <c r="D70" s="75">
        <f>'Таблица №8'!E75</f>
        <v>1</v>
      </c>
      <c r="E70" s="75"/>
      <c r="F70" s="61">
        <f>'Таблица №8'!G75</f>
        <v>0</v>
      </c>
      <c r="G70" s="61">
        <f>'Таблица №8'!H75</f>
        <v>30</v>
      </c>
      <c r="H70" s="61">
        <f>'Таблица №8'!I75</f>
        <v>30</v>
      </c>
      <c r="I70" s="61">
        <f>'Таблица №8'!J75</f>
        <v>30</v>
      </c>
    </row>
    <row r="71" spans="1:9" ht="24" outlineLevel="2">
      <c r="A71" s="46" t="str">
        <f>'Таблица №8'!A76</f>
        <v>Закупка товаров, работ и услуг для государственных (муниципальных) нужд</v>
      </c>
      <c r="B71" s="75" t="str">
        <f>'Таблица №8'!C76</f>
        <v>0113</v>
      </c>
      <c r="C71" s="75" t="str">
        <f>'Таблица №8'!D76</f>
        <v>20</v>
      </c>
      <c r="D71" s="75">
        <f>'Таблица №8'!E76</f>
        <v>1</v>
      </c>
      <c r="E71" s="75">
        <f>'Таблица №8'!F76</f>
        <v>200</v>
      </c>
      <c r="F71" s="61">
        <f>'Таблица №8'!G76</f>
        <v>0</v>
      </c>
      <c r="G71" s="61">
        <f>'Таблица №8'!H76</f>
        <v>30</v>
      </c>
      <c r="H71" s="61">
        <f>'Таблица №8'!I76</f>
        <v>30</v>
      </c>
      <c r="I71" s="61">
        <f>'Таблица №8'!J76</f>
        <v>30</v>
      </c>
    </row>
    <row r="72" spans="1:9" ht="24" outlineLevel="2">
      <c r="A72" s="46" t="str">
        <f>'Таблица №8'!A77</f>
        <v>Подпрограмма "Формирование законопослушного поведения участников дорожного движения"</v>
      </c>
      <c r="B72" s="75" t="str">
        <f>'Таблица №8'!C77</f>
        <v>0113</v>
      </c>
      <c r="C72" s="75" t="str">
        <f>'Таблица №8'!D77</f>
        <v>20</v>
      </c>
      <c r="D72" s="75">
        <f>'Таблица №8'!E77</f>
        <v>2</v>
      </c>
      <c r="E72" s="75"/>
      <c r="F72" s="61">
        <f>'Таблица №8'!G77</f>
        <v>0</v>
      </c>
      <c r="G72" s="61">
        <f>'Таблица №8'!H77</f>
        <v>20</v>
      </c>
      <c r="H72" s="61">
        <f>'Таблица №8'!I77</f>
        <v>20</v>
      </c>
      <c r="I72" s="61">
        <f>'Таблица №8'!J77</f>
        <v>20</v>
      </c>
    </row>
    <row r="73" spans="1:9" ht="24" outlineLevel="2">
      <c r="A73" s="46" t="str">
        <f>'Таблица №8'!A78</f>
        <v>Закупка товаров, работ и услуг для государственных (муниципальных) нужд</v>
      </c>
      <c r="B73" s="75" t="str">
        <f>'Таблица №8'!C78</f>
        <v>0113</v>
      </c>
      <c r="C73" s="75" t="str">
        <f>'Таблица №8'!D78</f>
        <v>20</v>
      </c>
      <c r="D73" s="75">
        <f>'Таблица №8'!E78</f>
        <v>2</v>
      </c>
      <c r="E73" s="75">
        <f>'Таблица №8'!F78</f>
        <v>200</v>
      </c>
      <c r="F73" s="61">
        <f>'Таблица №8'!G78</f>
        <v>0</v>
      </c>
      <c r="G73" s="61">
        <f>'Таблица №8'!H78</f>
        <v>20</v>
      </c>
      <c r="H73" s="61">
        <f>'Таблица №8'!I78</f>
        <v>20</v>
      </c>
      <c r="I73" s="61">
        <f>'Таблица №8'!J78</f>
        <v>20</v>
      </c>
    </row>
    <row r="74" spans="1:9" ht="36" hidden="1" outlineLevel="2">
      <c r="A74" s="46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74" s="75" t="str">
        <f>'Таблица №8'!C79</f>
        <v>0113</v>
      </c>
      <c r="C74" s="75" t="str">
        <f>'Таблица №8'!D79</f>
        <v>21</v>
      </c>
      <c r="D74" s="75">
        <f>'Таблица №8'!E79</f>
        <v>0</v>
      </c>
      <c r="E74" s="75"/>
      <c r="F74" s="61">
        <f>'Таблица №8'!G79</f>
        <v>0</v>
      </c>
      <c r="G74" s="61">
        <f>'Таблица №8'!H79</f>
        <v>0</v>
      </c>
      <c r="H74" s="61">
        <f>'Таблица №8'!I79</f>
        <v>0</v>
      </c>
      <c r="I74" s="61">
        <f>'Таблица №8'!J79</f>
        <v>0</v>
      </c>
    </row>
    <row r="75" spans="1:9" ht="24" hidden="1" outlineLevel="2">
      <c r="A75" s="46" t="str">
        <f>'Таблица №8'!A80</f>
        <v>Закупка товаров, работ и услуг для государственных (муниципальных) нужд</v>
      </c>
      <c r="B75" s="75" t="str">
        <f>'Таблица №8'!C80</f>
        <v>0113</v>
      </c>
      <c r="C75" s="75" t="str">
        <f>'Таблица №8'!D80</f>
        <v>21</v>
      </c>
      <c r="D75" s="75">
        <f>'Таблица №8'!E80</f>
        <v>0</v>
      </c>
      <c r="E75" s="75">
        <f>'Таблица №8'!F80</f>
        <v>200</v>
      </c>
      <c r="F75" s="61">
        <f>'Таблица №8'!G80</f>
        <v>0</v>
      </c>
      <c r="G75" s="61">
        <f>'Таблица №8'!H80</f>
        <v>0</v>
      </c>
      <c r="H75" s="61">
        <f>'Таблица №8'!I80</f>
        <v>0</v>
      </c>
      <c r="I75" s="61">
        <f>'Таблица №8'!J80</f>
        <v>0</v>
      </c>
    </row>
    <row r="76" spans="1:9" ht="36" outlineLevel="2">
      <c r="A76" s="46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6" s="75" t="str">
        <f>'Таблица №8'!C81</f>
        <v>0113</v>
      </c>
      <c r="C76" s="75" t="str">
        <f>'Таблица №8'!D81</f>
        <v>23</v>
      </c>
      <c r="D76" s="75">
        <f>'Таблица №8'!E81</f>
        <v>0</v>
      </c>
      <c r="E76" s="75"/>
      <c r="F76" s="61">
        <f>'Таблица №8'!G81</f>
        <v>0</v>
      </c>
      <c r="G76" s="61">
        <f>'Таблица №8'!H81</f>
        <v>20</v>
      </c>
      <c r="H76" s="61">
        <f>'Таблица №8'!I81</f>
        <v>20</v>
      </c>
      <c r="I76" s="61">
        <f>'Таблица №8'!J81</f>
        <v>20</v>
      </c>
    </row>
    <row r="77" spans="1:9" ht="24" outlineLevel="2">
      <c r="A77" s="46" t="str">
        <f>'Таблица №8'!A82</f>
        <v>Закупка товаров, работ и услуг для государственных (муниципальных) нужд</v>
      </c>
      <c r="B77" s="75" t="str">
        <f>'Таблица №8'!C82</f>
        <v>0113</v>
      </c>
      <c r="C77" s="75" t="str">
        <f>'Таблица №8'!D82</f>
        <v>23</v>
      </c>
      <c r="D77" s="75">
        <f>'Таблица №8'!E82</f>
        <v>0</v>
      </c>
      <c r="E77" s="75">
        <f>'Таблица №8'!F82</f>
        <v>200</v>
      </c>
      <c r="F77" s="61">
        <f>'Таблица №8'!G82</f>
        <v>0</v>
      </c>
      <c r="G77" s="61">
        <f>'Таблица №8'!H82</f>
        <v>20</v>
      </c>
      <c r="H77" s="61">
        <f>'Таблица №8'!I82</f>
        <v>20</v>
      </c>
      <c r="I77" s="61">
        <f>'Таблица №8'!J82</f>
        <v>20</v>
      </c>
    </row>
    <row r="78" spans="1:9" ht="60" outlineLevel="2">
      <c r="A78" s="46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8" s="75" t="str">
        <f>'Таблица №8'!C83</f>
        <v>0113</v>
      </c>
      <c r="C78" s="75" t="str">
        <f>'Таблица №8'!D83</f>
        <v>51</v>
      </c>
      <c r="D78" s="75">
        <f>'Таблица №8'!E83</f>
        <v>0</v>
      </c>
      <c r="E78" s="75"/>
      <c r="F78" s="61">
        <f>'Таблица №8'!G83</f>
        <v>0</v>
      </c>
      <c r="G78" s="61">
        <f>'Таблица №8'!H83</f>
        <v>32000</v>
      </c>
      <c r="H78" s="61">
        <f>'Таблица №8'!I83</f>
        <v>32000</v>
      </c>
      <c r="I78" s="61">
        <f>'Таблица №8'!J83</f>
        <v>33600</v>
      </c>
    </row>
    <row r="79" spans="1:9" ht="24" outlineLevel="2">
      <c r="A79" s="46" t="str">
        <f>'Таблица №8'!A84</f>
        <v>Предоставление субсидий бюджетным, автономным учреждениям и иным некоммерческим организациям</v>
      </c>
      <c r="B79" s="75" t="str">
        <f>'Таблица №8'!C84</f>
        <v>0113</v>
      </c>
      <c r="C79" s="75" t="str">
        <f>'Таблица №8'!D84</f>
        <v>51</v>
      </c>
      <c r="D79" s="75">
        <f>'Таблица №8'!E84</f>
        <v>0</v>
      </c>
      <c r="E79" s="75">
        <f>'Таблица №8'!F84</f>
        <v>600</v>
      </c>
      <c r="F79" s="61">
        <f>'Таблица №8'!G84</f>
        <v>0</v>
      </c>
      <c r="G79" s="61">
        <f>'Таблица №8'!H84</f>
        <v>32000</v>
      </c>
      <c r="H79" s="61">
        <f>'Таблица №8'!I84</f>
        <v>32000</v>
      </c>
      <c r="I79" s="61">
        <f>'Таблица №8'!J84</f>
        <v>33600</v>
      </c>
    </row>
    <row r="80" spans="1:9" ht="12.75" outlineLevel="2">
      <c r="A80" s="46" t="str">
        <f>'Таблица №8'!A85</f>
        <v>Государственная регистрация актов гражданского состояния</v>
      </c>
      <c r="B80" s="75" t="str">
        <f>'Таблица №8'!C85</f>
        <v>0113</v>
      </c>
      <c r="C80" s="75">
        <f>'Таблица №8'!D85</f>
        <v>0</v>
      </c>
      <c r="D80" s="75">
        <f>'Таблица №8'!E85</f>
        <v>0</v>
      </c>
      <c r="E80" s="75"/>
      <c r="F80" s="61">
        <f>'Таблица №8'!G85</f>
        <v>0</v>
      </c>
      <c r="G80" s="61">
        <f>'Таблица №8'!H85</f>
        <v>585.2</v>
      </c>
      <c r="H80" s="61">
        <f>'Таблица №8'!I85</f>
        <v>606.6</v>
      </c>
      <c r="I80" s="61">
        <f>'Таблица №8'!J85</f>
        <v>606.6</v>
      </c>
    </row>
    <row r="81" spans="1:9" ht="36" outlineLevel="2">
      <c r="A81" s="46" t="str">
        <f>'Таблица №8'!A86</f>
        <v>Непрограммные направления обеспечения деятельности органов местного самоуправления Алексеевского муниципального района</v>
      </c>
      <c r="B81" s="75" t="str">
        <f>'Таблица №8'!C86</f>
        <v>0113</v>
      </c>
      <c r="C81" s="75" t="str">
        <f>'Таблица №8'!D86</f>
        <v>90</v>
      </c>
      <c r="D81" s="75">
        <f>'Таблица №8'!E86</f>
        <v>0</v>
      </c>
      <c r="E81" s="75"/>
      <c r="F81" s="61">
        <f>'Таблица №8'!G86</f>
        <v>0</v>
      </c>
      <c r="G81" s="61">
        <f>'Таблица №8'!H86</f>
        <v>585.2</v>
      </c>
      <c r="H81" s="61">
        <f>'Таблица №8'!I86</f>
        <v>606.6</v>
      </c>
      <c r="I81" s="61">
        <f>'Таблица №8'!J86</f>
        <v>606.6</v>
      </c>
    </row>
    <row r="82" spans="1:9" ht="48" outlineLevel="2">
      <c r="A82" s="46" t="str">
        <f>'Таблица №8'!A87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75" t="str">
        <f>'Таблица №8'!C87</f>
        <v>0113</v>
      </c>
      <c r="C82" s="75" t="str">
        <f>'Таблица №8'!D87</f>
        <v>90</v>
      </c>
      <c r="D82" s="75" t="str">
        <f>'Таблица №8'!E87</f>
        <v>0</v>
      </c>
      <c r="E82" s="75">
        <f>'Таблица №8'!F87</f>
        <v>100</v>
      </c>
      <c r="F82" s="61">
        <f>'Таблица №8'!G87</f>
        <v>0</v>
      </c>
      <c r="G82" s="61">
        <f>'Таблица №8'!H87</f>
        <v>535.2</v>
      </c>
      <c r="H82" s="61">
        <f>'Таблица №8'!I87</f>
        <v>606.6</v>
      </c>
      <c r="I82" s="61">
        <f>'Таблица №8'!J87</f>
        <v>606.6</v>
      </c>
    </row>
    <row r="83" spans="1:9" ht="24" outlineLevel="2">
      <c r="A83" s="46" t="str">
        <f>'Таблица №8'!A88</f>
        <v>Закупка товаров, работ и услуг для государственных (муниципальных) нужд</v>
      </c>
      <c r="B83" s="75" t="str">
        <f>'Таблица №8'!C88</f>
        <v>0113</v>
      </c>
      <c r="C83" s="75" t="str">
        <f>'Таблица №8'!D88</f>
        <v>90</v>
      </c>
      <c r="D83" s="75" t="str">
        <f>'Таблица №8'!E88</f>
        <v>0</v>
      </c>
      <c r="E83" s="75">
        <f>'Таблица №8'!F88</f>
        <v>200</v>
      </c>
      <c r="F83" s="61">
        <f>'Таблица №8'!G88</f>
        <v>0</v>
      </c>
      <c r="G83" s="61">
        <f>'Таблица №8'!H88</f>
        <v>50</v>
      </c>
      <c r="H83" s="61">
        <f>'Таблица №8'!I88</f>
        <v>0</v>
      </c>
      <c r="I83" s="61">
        <f>'Таблица №8'!J88</f>
        <v>0</v>
      </c>
    </row>
    <row r="84" spans="1:9" ht="26.25" customHeight="1" outlineLevel="2">
      <c r="A84" s="46" t="str">
        <f>'Таблица №8'!A89</f>
        <v>Оценка недвижимости, признание прав и регулирование отношений по муниципальной собственности</v>
      </c>
      <c r="B84" s="75" t="str">
        <f>'Таблица №8'!C89</f>
        <v>0113</v>
      </c>
      <c r="C84" s="75" t="str">
        <f>'Таблица №8'!D89</f>
        <v>99</v>
      </c>
      <c r="D84" s="75">
        <f>'Таблица №8'!E89</f>
        <v>0</v>
      </c>
      <c r="E84" s="75"/>
      <c r="F84" s="61">
        <f>'Таблица №8'!G89</f>
        <v>0</v>
      </c>
      <c r="G84" s="61">
        <f>'Таблица №8'!H89</f>
        <v>100</v>
      </c>
      <c r="H84" s="61">
        <f>'Таблица №8'!I89</f>
        <v>100</v>
      </c>
      <c r="I84" s="61">
        <f>'Таблица №8'!J89</f>
        <v>100</v>
      </c>
    </row>
    <row r="85" spans="1:9" ht="24.75" customHeight="1" outlineLevel="2">
      <c r="A85" s="46" t="str">
        <f>'Таблица №8'!A90</f>
        <v>Непрограммные расходы органов местного самоуправления Алексеевского муниципального района</v>
      </c>
      <c r="B85" s="75" t="str">
        <f>'Таблица №8'!C90</f>
        <v>0113</v>
      </c>
      <c r="C85" s="75" t="str">
        <f>'Таблица №8'!D90</f>
        <v>99</v>
      </c>
      <c r="D85" s="75" t="str">
        <f>'Таблица №8'!E90</f>
        <v>0</v>
      </c>
      <c r="E85" s="75"/>
      <c r="F85" s="61">
        <f>'Таблица №8'!G90</f>
        <v>0</v>
      </c>
      <c r="G85" s="61">
        <f>'Таблица №8'!H90</f>
        <v>100</v>
      </c>
      <c r="H85" s="61">
        <f>'Таблица №8'!I90</f>
        <v>100</v>
      </c>
      <c r="I85" s="61">
        <f>'Таблица №8'!J90</f>
        <v>100</v>
      </c>
    </row>
    <row r="86" spans="1:9" ht="24.75" customHeight="1" outlineLevel="2">
      <c r="A86" s="46" t="str">
        <f>'Таблица №8'!A91</f>
        <v>Закупка товаров, работ и услуг для государственных (муниципальных) нужд</v>
      </c>
      <c r="B86" s="75" t="str">
        <f>'Таблица №8'!C91</f>
        <v>0113</v>
      </c>
      <c r="C86" s="75" t="str">
        <f>'Таблица №8'!D91</f>
        <v>99</v>
      </c>
      <c r="D86" s="75" t="str">
        <f>'Таблица №8'!E91</f>
        <v>0</v>
      </c>
      <c r="E86" s="75">
        <f>'Таблица №8'!F91</f>
        <v>200</v>
      </c>
      <c r="F86" s="61">
        <f>'Таблица №8'!G91</f>
        <v>0</v>
      </c>
      <c r="G86" s="61">
        <f>'Таблица №8'!H91</f>
        <v>100</v>
      </c>
      <c r="H86" s="61">
        <f>'Таблица №8'!I91</f>
        <v>100</v>
      </c>
      <c r="I86" s="61">
        <f>'Таблица №8'!J91</f>
        <v>100</v>
      </c>
    </row>
    <row r="87" spans="1:9" ht="24" outlineLevel="5">
      <c r="A87" s="46" t="str">
        <f>'Таблица №8'!A92</f>
        <v>Реализация государственных функций, связанных с общегосударственным управлением</v>
      </c>
      <c r="B87" s="75" t="str">
        <f>'Таблица №8'!C92</f>
        <v>0113</v>
      </c>
      <c r="C87" s="75" t="str">
        <f>'Таблица №8'!D92</f>
        <v>99</v>
      </c>
      <c r="D87" s="75">
        <f>'Таблица №8'!E92</f>
        <v>0</v>
      </c>
      <c r="E87" s="75"/>
      <c r="F87" s="61">
        <f>'Таблица №8'!G92</f>
        <v>0</v>
      </c>
      <c r="G87" s="61">
        <f>'Таблица №8'!H92</f>
        <v>10276.16776</v>
      </c>
      <c r="H87" s="61">
        <f>'Таблица №8'!I92</f>
        <v>2243.36442</v>
      </c>
      <c r="I87" s="61">
        <f>'Таблица №8'!J92</f>
        <v>2299.1859</v>
      </c>
    </row>
    <row r="88" spans="1:9" ht="25.5" customHeight="1" outlineLevel="5">
      <c r="A88" s="46" t="str">
        <f>'Таблица №8'!A93</f>
        <v>Непрограммные расходы органов местного самоуправления Алексеевского муниципального района</v>
      </c>
      <c r="B88" s="75" t="str">
        <f>'Таблица №8'!C93</f>
        <v>0113</v>
      </c>
      <c r="C88" s="75" t="str">
        <f>'Таблица №8'!D93</f>
        <v>99</v>
      </c>
      <c r="D88" s="75" t="str">
        <f>'Таблица №8'!E93</f>
        <v>0</v>
      </c>
      <c r="E88" s="75"/>
      <c r="F88" s="61">
        <f>'Таблица №8'!G93</f>
        <v>0</v>
      </c>
      <c r="G88" s="61">
        <f>'Таблица №8'!H93</f>
        <v>10276.16776</v>
      </c>
      <c r="H88" s="61">
        <f>'Таблица №8'!I93</f>
        <v>2243.36442</v>
      </c>
      <c r="I88" s="61">
        <f>'Таблица №8'!J93</f>
        <v>2299.1859</v>
      </c>
    </row>
    <row r="89" spans="1:9" ht="25.5" customHeight="1" outlineLevel="5">
      <c r="A89" s="46" t="str">
        <f>'Таблица №8'!A94</f>
        <v>Закупка товаров, работ и услуг для государственных (муниципальных) нужд</v>
      </c>
      <c r="B89" s="75" t="str">
        <f>'Таблица №8'!C94</f>
        <v>0113</v>
      </c>
      <c r="C89" s="75" t="str">
        <f>'Таблица №8'!D94</f>
        <v>99</v>
      </c>
      <c r="D89" s="75">
        <f>'Таблица №8'!E94</f>
        <v>0</v>
      </c>
      <c r="E89" s="75"/>
      <c r="F89" s="61">
        <f>'Таблица №8'!G94</f>
        <v>0</v>
      </c>
      <c r="G89" s="61">
        <f>'Таблица №8'!H94</f>
        <v>8676.16776</v>
      </c>
      <c r="H89" s="61">
        <f>'Таблица №8'!I94</f>
        <v>643.3644200000001</v>
      </c>
      <c r="I89" s="61">
        <f>'Таблица №8'!J94</f>
        <v>699.1859</v>
      </c>
    </row>
    <row r="90" spans="1:9" ht="12.75" outlineLevel="5">
      <c r="A90" s="46" t="str">
        <f>'Таблица №8'!A95</f>
        <v>Иные бюджетные ассигнования</v>
      </c>
      <c r="B90" s="75" t="str">
        <f>'Таблица №8'!C95</f>
        <v>0113</v>
      </c>
      <c r="C90" s="75" t="str">
        <f>'Таблица №8'!D95</f>
        <v>99</v>
      </c>
      <c r="D90" s="75">
        <f>'Таблица №8'!E95</f>
        <v>0</v>
      </c>
      <c r="E90" s="75">
        <f>'Таблица №8'!F95</f>
        <v>800</v>
      </c>
      <c r="F90" s="61">
        <f>'Таблица №8'!G95</f>
        <v>0</v>
      </c>
      <c r="G90" s="61">
        <f>'Таблица №8'!H95</f>
        <v>1600</v>
      </c>
      <c r="H90" s="61">
        <f>'Таблица №8'!I95</f>
        <v>1600</v>
      </c>
      <c r="I90" s="61">
        <f>'Таблица №8'!J95</f>
        <v>1600</v>
      </c>
    </row>
    <row r="91" spans="1:9" ht="24" hidden="1" outlineLevel="5">
      <c r="A91" s="46" t="str">
        <f>'Таблица №8'!A96</f>
        <v>Осуществление полномочий по подготовке и проведению Всероссийской переписи населения 2020 года на 2021 год</v>
      </c>
      <c r="B91" s="75" t="str">
        <f>'Таблица №8'!C96</f>
        <v>0113</v>
      </c>
      <c r="C91" s="75" t="str">
        <f>'Таблица №8'!D96</f>
        <v>99</v>
      </c>
      <c r="D91" s="75">
        <f>'Таблица №8'!E96</f>
        <v>0</v>
      </c>
      <c r="E91" s="75"/>
      <c r="F91" s="61">
        <f>'Таблица №8'!G96</f>
        <v>0</v>
      </c>
      <c r="G91" s="61">
        <f>'Таблица №8'!H96</f>
        <v>0</v>
      </c>
      <c r="H91" s="61">
        <f>'Таблица №8'!I96</f>
        <v>0</v>
      </c>
      <c r="I91" s="61">
        <f>'Таблица №8'!J96</f>
        <v>0</v>
      </c>
    </row>
    <row r="92" spans="1:9" ht="24" hidden="1" outlineLevel="5">
      <c r="A92" s="46" t="str">
        <f>'Таблица №8'!A97</f>
        <v>Непрограммные расходы органов местного самоуправления Алексеевского муниципального района</v>
      </c>
      <c r="B92" s="75" t="str">
        <f>'Таблица №8'!C97</f>
        <v>0113</v>
      </c>
      <c r="C92" s="75" t="str">
        <f>'Таблица №8'!D97</f>
        <v>99</v>
      </c>
      <c r="D92" s="75" t="str">
        <f>'Таблица №8'!E97</f>
        <v>0</v>
      </c>
      <c r="E92" s="75"/>
      <c r="F92" s="61">
        <f>'Таблица №8'!G97</f>
        <v>0</v>
      </c>
      <c r="G92" s="61">
        <f>'Таблица №8'!H97</f>
        <v>0</v>
      </c>
      <c r="H92" s="61">
        <f>'Таблица №8'!I97</f>
        <v>0</v>
      </c>
      <c r="I92" s="61">
        <f>'Таблица №8'!J97</f>
        <v>0</v>
      </c>
    </row>
    <row r="93" spans="1:9" ht="24" hidden="1" outlineLevel="5">
      <c r="A93" s="46" t="str">
        <f>'Таблица №8'!A98</f>
        <v>Закупка товаров, работ и услуг для государственных (муниципальных) нужд</v>
      </c>
      <c r="B93" s="75" t="str">
        <f>'Таблица №8'!C98</f>
        <v>0113</v>
      </c>
      <c r="C93" s="75" t="str">
        <f>'Таблица №8'!D98</f>
        <v>99</v>
      </c>
      <c r="D93" s="75">
        <f>'Таблица №8'!E98</f>
        <v>0</v>
      </c>
      <c r="E93" s="75">
        <f>'Таблица №8'!F98</f>
        <v>200</v>
      </c>
      <c r="F93" s="61">
        <f>'Таблица №8'!G98</f>
        <v>0</v>
      </c>
      <c r="G93" s="61">
        <f>'Таблица №8'!H98</f>
        <v>0</v>
      </c>
      <c r="H93" s="61">
        <f>'Таблица №8'!I98</f>
        <v>0</v>
      </c>
      <c r="I93" s="61">
        <f>'Таблица №8'!J98</f>
        <v>0</v>
      </c>
    </row>
    <row r="94" spans="1:9" ht="12.75" outlineLevel="5">
      <c r="A94" s="46" t="str">
        <f>'Таблица №8'!A99</f>
        <v>Условно утвержденные расходы</v>
      </c>
      <c r="B94" s="75" t="str">
        <f>'Таблица №8'!C99</f>
        <v>0113</v>
      </c>
      <c r="C94" s="75" t="str">
        <f>'Таблица №8'!D99</f>
        <v>99</v>
      </c>
      <c r="D94" s="75">
        <f>'Таблица №8'!E99</f>
        <v>0</v>
      </c>
      <c r="E94" s="75" t="s">
        <v>142</v>
      </c>
      <c r="F94" s="61">
        <f>'Таблица №8'!G99</f>
        <v>0</v>
      </c>
      <c r="G94" s="61">
        <f>'Таблица №8'!H99</f>
        <v>0</v>
      </c>
      <c r="H94" s="61">
        <f>'Таблица №8'!I99</f>
        <v>3933.3</v>
      </c>
      <c r="I94" s="61">
        <f>'Таблица №8'!J99</f>
        <v>8151.4</v>
      </c>
    </row>
    <row r="95" spans="1:9" ht="12.75" outlineLevel="5">
      <c r="A95" s="46" t="str">
        <f>'Таблица №8'!A100</f>
        <v>Национальная оборона </v>
      </c>
      <c r="B95" s="75" t="str">
        <f>'Таблица №8'!C100</f>
        <v>0200</v>
      </c>
      <c r="C95" s="75"/>
      <c r="D95" s="75"/>
      <c r="E95" s="75"/>
      <c r="F95" s="61">
        <f>'Таблица №8'!G100</f>
        <v>0</v>
      </c>
      <c r="G95" s="61">
        <f>'Таблица №8'!H100</f>
        <v>20</v>
      </c>
      <c r="H95" s="61">
        <f>'Таблица №8'!I100</f>
        <v>20</v>
      </c>
      <c r="I95" s="61">
        <f>'Таблица №8'!J100</f>
        <v>20</v>
      </c>
    </row>
    <row r="96" spans="1:9" ht="12.75" outlineLevel="5">
      <c r="A96" s="46" t="str">
        <f>'Таблица №8'!A101</f>
        <v>Мобилизационная подготовка экономики</v>
      </c>
      <c r="B96" s="75" t="str">
        <f>'Таблица №8'!C101</f>
        <v>0204</v>
      </c>
      <c r="C96" s="75"/>
      <c r="D96" s="75"/>
      <c r="E96" s="75"/>
      <c r="F96" s="61">
        <f>'Таблица №8'!G101</f>
        <v>0</v>
      </c>
      <c r="G96" s="61">
        <f>'Таблица №8'!H101</f>
        <v>20</v>
      </c>
      <c r="H96" s="61">
        <f>'Таблица №8'!I101</f>
        <v>20</v>
      </c>
      <c r="I96" s="61">
        <f>'Таблица №8'!J101</f>
        <v>20</v>
      </c>
    </row>
    <row r="97" spans="1:9" ht="24" outlineLevel="2">
      <c r="A97" s="46" t="str">
        <f>'Таблица №8'!A102</f>
        <v>Мероприятия по обеспечению мобилизационной готовности экономики</v>
      </c>
      <c r="B97" s="75" t="str">
        <f>'Таблица №8'!C102</f>
        <v>0204</v>
      </c>
      <c r="C97" s="75"/>
      <c r="D97" s="75"/>
      <c r="E97" s="75"/>
      <c r="F97" s="61">
        <f>'Таблица №8'!G102</f>
        <v>0</v>
      </c>
      <c r="G97" s="61">
        <f>'Таблица №8'!H102</f>
        <v>20</v>
      </c>
      <c r="H97" s="61">
        <f>'Таблица №8'!I102</f>
        <v>20</v>
      </c>
      <c r="I97" s="61">
        <f>'Таблица №8'!J102</f>
        <v>20</v>
      </c>
    </row>
    <row r="98" spans="1:9" ht="24.75" customHeight="1" outlineLevel="5">
      <c r="A98" s="46" t="str">
        <f>'Таблица №8'!A103</f>
        <v>Непрограммные расходы органов местного самоуправления Алексеевского муниципального района</v>
      </c>
      <c r="B98" s="75" t="str">
        <f>'Таблица №8'!C103</f>
        <v>0204</v>
      </c>
      <c r="C98" s="75" t="str">
        <f>'Таблица №8'!D103</f>
        <v>99</v>
      </c>
      <c r="D98" s="75">
        <f>'Таблица №8'!E103</f>
        <v>0</v>
      </c>
      <c r="E98" s="75"/>
      <c r="F98" s="61">
        <f>'Таблица №8'!G103</f>
        <v>0</v>
      </c>
      <c r="G98" s="61">
        <f>'Таблица №8'!H103</f>
        <v>20</v>
      </c>
      <c r="H98" s="61">
        <f>'Таблица №8'!I103</f>
        <v>20</v>
      </c>
      <c r="I98" s="61">
        <f>'Таблица №8'!J103</f>
        <v>20</v>
      </c>
    </row>
    <row r="99" spans="1:9" ht="24.75" customHeight="1" outlineLevel="5">
      <c r="A99" s="46" t="str">
        <f>'Таблица №8'!A104</f>
        <v>Закупка товаров, работ и услуг для государственных (муниципальных) нужд</v>
      </c>
      <c r="B99" s="75" t="str">
        <f>'Таблица №8'!C104</f>
        <v>0204</v>
      </c>
      <c r="C99" s="75" t="str">
        <f>'Таблица №8'!D104</f>
        <v>99</v>
      </c>
      <c r="D99" s="75">
        <f>'Таблица №8'!E104</f>
        <v>0</v>
      </c>
      <c r="E99" s="75">
        <f>'Таблица №8'!F104</f>
        <v>200</v>
      </c>
      <c r="F99" s="61">
        <f>'Таблица №8'!G104</f>
        <v>0</v>
      </c>
      <c r="G99" s="61">
        <f>'Таблица №8'!H104</f>
        <v>20</v>
      </c>
      <c r="H99" s="61">
        <f>'Таблица №8'!I104</f>
        <v>20</v>
      </c>
      <c r="I99" s="61">
        <f>'Таблица №8'!J104</f>
        <v>20</v>
      </c>
    </row>
    <row r="100" spans="1:9" ht="24" outlineLevel="5">
      <c r="A100" s="46" t="str">
        <f>'Таблица №8'!A105</f>
        <v>Национальная безопасность и правоохранительная деятельность</v>
      </c>
      <c r="B100" s="75" t="str">
        <f>'Таблица №8'!C105</f>
        <v>0300</v>
      </c>
      <c r="C100" s="75"/>
      <c r="D100" s="75"/>
      <c r="E100" s="75"/>
      <c r="F100" s="61">
        <f>'Таблица №8'!G105</f>
        <v>0</v>
      </c>
      <c r="G100" s="61">
        <f>'Таблица №8'!H105</f>
        <v>70</v>
      </c>
      <c r="H100" s="61">
        <f>'Таблица №8'!I105</f>
        <v>70</v>
      </c>
      <c r="I100" s="61">
        <f>'Таблица №8'!J105</f>
        <v>70</v>
      </c>
    </row>
    <row r="101" spans="1:9" ht="12.75" outlineLevel="5">
      <c r="A101" s="46" t="str">
        <f>'Таблица №8'!A106</f>
        <v>Гражданская оборона</v>
      </c>
      <c r="B101" s="75" t="str">
        <f>'Таблица №8'!C106</f>
        <v>0309</v>
      </c>
      <c r="C101" s="75"/>
      <c r="D101" s="75"/>
      <c r="E101" s="75"/>
      <c r="F101" s="61">
        <f>'Таблица №8'!G106</f>
        <v>0</v>
      </c>
      <c r="G101" s="61">
        <f>'Таблица №8'!H106</f>
        <v>20</v>
      </c>
      <c r="H101" s="61">
        <f>'Таблица №8'!I106</f>
        <v>20</v>
      </c>
      <c r="I101" s="61">
        <f>'Таблица №8'!J106</f>
        <v>20</v>
      </c>
    </row>
    <row r="102" spans="1:9" ht="24" outlineLevel="5">
      <c r="A102" s="46" t="str">
        <f>'Таблица №8'!A107</f>
        <v>Непрограммные расходы органов местного самоуправления Алексеевского муниципального района</v>
      </c>
      <c r="B102" s="75" t="str">
        <f>'Таблица №8'!C107</f>
        <v>0309</v>
      </c>
      <c r="C102" s="75" t="str">
        <f>'Таблица №8'!D107</f>
        <v>99</v>
      </c>
      <c r="D102" s="75">
        <f>'Таблица №8'!E107</f>
        <v>0</v>
      </c>
      <c r="E102" s="75"/>
      <c r="F102" s="61">
        <f>'Таблица №8'!G107</f>
        <v>0</v>
      </c>
      <c r="G102" s="61">
        <f>'Таблица №8'!H107</f>
        <v>20</v>
      </c>
      <c r="H102" s="61">
        <f>'Таблица №8'!I107</f>
        <v>20</v>
      </c>
      <c r="I102" s="61">
        <f>'Таблица №8'!J107</f>
        <v>20</v>
      </c>
    </row>
    <row r="103" spans="1:9" ht="24" outlineLevel="5">
      <c r="A103" s="46" t="str">
        <f>'Таблица №8'!A108</f>
        <v>Закупка товаров, работ и услуг для государственных (муниципальных) нужд</v>
      </c>
      <c r="B103" s="75" t="str">
        <f>'Таблица №8'!C108</f>
        <v>0309</v>
      </c>
      <c r="C103" s="75" t="str">
        <f>'Таблица №8'!D108</f>
        <v>99</v>
      </c>
      <c r="D103" s="75">
        <f>'Таблица №8'!E108</f>
        <v>0</v>
      </c>
      <c r="E103" s="75">
        <f>'Таблица №8'!F108</f>
        <v>200</v>
      </c>
      <c r="F103" s="61">
        <f>'Таблица №8'!G108</f>
        <v>0</v>
      </c>
      <c r="G103" s="61">
        <f>'Таблица №8'!H108</f>
        <v>20</v>
      </c>
      <c r="H103" s="61">
        <f>'Таблица №8'!I108</f>
        <v>20</v>
      </c>
      <c r="I103" s="61">
        <f>'Таблица №8'!J108</f>
        <v>20</v>
      </c>
    </row>
    <row r="104" spans="1:9" ht="31.5" customHeight="1" outlineLevel="2">
      <c r="A104" s="46" t="str">
        <f>'Таблица №8'!A109</f>
        <v>Защита населения и территории от чрезвычайных ситуаций природного и техногенного характера, пожарная безопасность</v>
      </c>
      <c r="B104" s="75" t="str">
        <f>'Таблица №8'!C109</f>
        <v>0310</v>
      </c>
      <c r="C104" s="75"/>
      <c r="D104" s="75"/>
      <c r="E104" s="75"/>
      <c r="F104" s="61">
        <f>'Таблица №8'!G109</f>
        <v>0</v>
      </c>
      <c r="G104" s="61">
        <f>'Таблица №8'!H109</f>
        <v>50</v>
      </c>
      <c r="H104" s="61">
        <f>'Таблица №8'!I109</f>
        <v>50</v>
      </c>
      <c r="I104" s="61">
        <f>'Таблица №8'!J109</f>
        <v>50</v>
      </c>
    </row>
    <row r="105" spans="1:9" ht="28.5" customHeight="1" outlineLevel="5">
      <c r="A105" s="46" t="str">
        <f>'Таблица №8'!A110</f>
        <v>Непрограммные расходы органов местного самоуправления Алексеевского муниципального района</v>
      </c>
      <c r="B105" s="75" t="str">
        <f>'Таблица №8'!C110</f>
        <v>0310</v>
      </c>
      <c r="C105" s="75" t="str">
        <f>'Таблица №8'!D110</f>
        <v>99</v>
      </c>
      <c r="D105" s="75">
        <f>'Таблица №8'!E110</f>
        <v>0</v>
      </c>
      <c r="E105" s="75"/>
      <c r="F105" s="61">
        <f>'Таблица №8'!G110</f>
        <v>0</v>
      </c>
      <c r="G105" s="61">
        <f>'Таблица №8'!H110</f>
        <v>50</v>
      </c>
      <c r="H105" s="61">
        <f>'Таблица №8'!I110</f>
        <v>50</v>
      </c>
      <c r="I105" s="61">
        <f>'Таблица №8'!J110</f>
        <v>50</v>
      </c>
    </row>
    <row r="106" spans="1:9" ht="27" customHeight="1" outlineLevel="5">
      <c r="A106" s="46" t="str">
        <f>'Таблица №8'!A111</f>
        <v>Закупка товаров, работ и услуг для государственных (муниципальных) нужд</v>
      </c>
      <c r="B106" s="75" t="str">
        <f>'Таблица №8'!C111</f>
        <v>0310</v>
      </c>
      <c r="C106" s="75" t="str">
        <f>'Таблица №8'!D111</f>
        <v>99</v>
      </c>
      <c r="D106" s="75">
        <f>'Таблица №8'!E111</f>
        <v>0</v>
      </c>
      <c r="E106" s="75">
        <f>'Таблица №8'!F111</f>
        <v>200</v>
      </c>
      <c r="F106" s="61">
        <f>'Таблица №8'!G111</f>
        <v>0</v>
      </c>
      <c r="G106" s="61">
        <f>'Таблица №8'!H111</f>
        <v>50</v>
      </c>
      <c r="H106" s="61">
        <f>'Таблица №8'!I111</f>
        <v>50</v>
      </c>
      <c r="I106" s="61">
        <f>'Таблица №8'!J111</f>
        <v>50</v>
      </c>
    </row>
    <row r="107" spans="1:9" ht="18" customHeight="1" hidden="1" outlineLevel="3">
      <c r="A107" s="46" t="e">
        <f>'Таблица №8'!#REF!</f>
        <v>#REF!</v>
      </c>
      <c r="B107" s="75" t="e">
        <f>'Таблица №8'!#REF!</f>
        <v>#REF!</v>
      </c>
      <c r="C107" s="75"/>
      <c r="D107" s="75"/>
      <c r="E107" s="75"/>
      <c r="F107" s="61" t="e">
        <f>'Таблица №8'!#REF!</f>
        <v>#REF!</v>
      </c>
      <c r="G107" s="61" t="e">
        <f>'Таблица №8'!#REF!</f>
        <v>#REF!</v>
      </c>
      <c r="H107" s="61" t="e">
        <f>'Таблица №8'!#REF!</f>
        <v>#REF!</v>
      </c>
      <c r="I107" s="61" t="e">
        <f>'Таблица №8'!#REF!</f>
        <v>#REF!</v>
      </c>
    </row>
    <row r="108" spans="1:9" ht="27" customHeight="1" hidden="1" outlineLevel="3">
      <c r="A108" s="46" t="e">
        <f>'Таблица №8'!#REF!</f>
        <v>#REF!</v>
      </c>
      <c r="B108" s="75" t="e">
        <f>'Таблица №8'!#REF!</f>
        <v>#REF!</v>
      </c>
      <c r="C108" s="75" t="e">
        <f>'Таблица №8'!#REF!</f>
        <v>#REF!</v>
      </c>
      <c r="D108" s="75" t="e">
        <f>'Таблица №8'!#REF!</f>
        <v>#REF!</v>
      </c>
      <c r="E108" s="75"/>
      <c r="F108" s="61" t="e">
        <f>'Таблица №8'!#REF!</f>
        <v>#REF!</v>
      </c>
      <c r="G108" s="61" t="e">
        <f>'Таблица №8'!#REF!</f>
        <v>#REF!</v>
      </c>
      <c r="H108" s="61" t="e">
        <f>'Таблица №8'!#REF!</f>
        <v>#REF!</v>
      </c>
      <c r="I108" s="61" t="e">
        <f>'Таблица №8'!#REF!</f>
        <v>#REF!</v>
      </c>
    </row>
    <row r="109" spans="1:9" ht="27" customHeight="1" hidden="1" outlineLevel="3">
      <c r="A109" s="46" t="e">
        <f>'Таблица №8'!#REF!</f>
        <v>#REF!</v>
      </c>
      <c r="B109" s="75" t="e">
        <f>'Таблица №8'!#REF!</f>
        <v>#REF!</v>
      </c>
      <c r="C109" s="75" t="e">
        <f>'Таблица №8'!#REF!</f>
        <v>#REF!</v>
      </c>
      <c r="D109" s="75" t="e">
        <f>'Таблица №8'!#REF!</f>
        <v>#REF!</v>
      </c>
      <c r="E109" s="75" t="e">
        <f>'Таблица №8'!#REF!</f>
        <v>#REF!</v>
      </c>
      <c r="F109" s="61" t="e">
        <f>'Таблица №8'!#REF!</f>
        <v>#REF!</v>
      </c>
      <c r="G109" s="61" t="e">
        <f>'Таблица №8'!#REF!</f>
        <v>#REF!</v>
      </c>
      <c r="H109" s="61" t="e">
        <f>'Таблица №8'!#REF!</f>
        <v>#REF!</v>
      </c>
      <c r="I109" s="61" t="e">
        <f>'Таблица №8'!#REF!</f>
        <v>#REF!</v>
      </c>
    </row>
    <row r="110" spans="1:9" ht="11.25" customHeight="1" outlineLevel="3">
      <c r="A110" s="46" t="str">
        <f>'Таблица №8'!A112</f>
        <v>Национальная экономика</v>
      </c>
      <c r="B110" s="75" t="str">
        <f>'Таблица №8'!C112</f>
        <v>0400</v>
      </c>
      <c r="C110" s="75"/>
      <c r="D110" s="75"/>
      <c r="E110" s="75"/>
      <c r="F110" s="61">
        <f>'Таблица №8'!G112</f>
        <v>0</v>
      </c>
      <c r="G110" s="61">
        <f>'Таблица №8'!H112</f>
        <v>116763.2</v>
      </c>
      <c r="H110" s="61">
        <f>'Таблица №8'!I112</f>
        <v>33823.8</v>
      </c>
      <c r="I110" s="61">
        <f>'Таблица №8'!J112</f>
        <v>34179.6</v>
      </c>
    </row>
    <row r="111" spans="1:9" ht="12.75" outlineLevel="3">
      <c r="A111" s="46" t="str">
        <f>'Таблица №8'!A113</f>
        <v>Сельское хозяйство и рыболовство</v>
      </c>
      <c r="B111" s="75" t="str">
        <f>'Таблица №8'!C113</f>
        <v>0405</v>
      </c>
      <c r="C111" s="75"/>
      <c r="D111" s="75"/>
      <c r="E111" s="75"/>
      <c r="F111" s="61">
        <f>'Таблица №8'!G113</f>
        <v>0</v>
      </c>
      <c r="G111" s="61">
        <f>'Таблица №8'!H113</f>
        <v>143.5</v>
      </c>
      <c r="H111" s="61">
        <f>'Таблица №8'!I113</f>
        <v>143.5</v>
      </c>
      <c r="I111" s="61">
        <f>'Таблица №8'!J113</f>
        <v>143.5</v>
      </c>
    </row>
    <row r="112" spans="1:9" ht="48" outlineLevel="3">
      <c r="A112" s="46" t="str">
        <f>'Таблица №8'!A114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2" s="75" t="str">
        <f>'Таблица №8'!C114</f>
        <v>0405</v>
      </c>
      <c r="C112" s="75" t="str">
        <f>'Таблица №8'!D114</f>
        <v>99</v>
      </c>
      <c r="D112" s="75">
        <f>'Таблица №8'!E114</f>
        <v>0</v>
      </c>
      <c r="E112" s="75"/>
      <c r="F112" s="61">
        <f>'Таблица №8'!G114</f>
        <v>0</v>
      </c>
      <c r="G112" s="61">
        <f>'Таблица №8'!H114</f>
        <v>143.5</v>
      </c>
      <c r="H112" s="61">
        <f>'Таблица №8'!I114</f>
        <v>143.5</v>
      </c>
      <c r="I112" s="61">
        <f>'Таблица №8'!J114</f>
        <v>143.5</v>
      </c>
    </row>
    <row r="113" spans="1:9" ht="24" outlineLevel="3">
      <c r="A113" s="46" t="str">
        <f>'Таблица №8'!A115</f>
        <v>Непрограммные расходы органов местного самоуправления Алексеевского муниципального района</v>
      </c>
      <c r="B113" s="75" t="str">
        <f>'Таблица №8'!C115</f>
        <v>0405</v>
      </c>
      <c r="C113" s="75" t="str">
        <f>'Таблица №8'!D115</f>
        <v>99</v>
      </c>
      <c r="D113" s="75">
        <f>'Таблица №8'!E115</f>
        <v>0</v>
      </c>
      <c r="E113" s="75"/>
      <c r="F113" s="61">
        <f>'Таблица №8'!G115</f>
        <v>0</v>
      </c>
      <c r="G113" s="61">
        <f>'Таблица №8'!H115</f>
        <v>143.5</v>
      </c>
      <c r="H113" s="61">
        <f>'Таблица №8'!I115</f>
        <v>143.5</v>
      </c>
      <c r="I113" s="61">
        <f>'Таблица №8'!J115</f>
        <v>143.5</v>
      </c>
    </row>
    <row r="114" spans="1:9" ht="24" outlineLevel="3">
      <c r="A114" s="46" t="str">
        <f>'Таблица №8'!A116</f>
        <v>Закупка товаров, работ и услуг для государственных (муниципальных) нужд</v>
      </c>
      <c r="B114" s="75" t="str">
        <f>'Таблица №8'!C116</f>
        <v>0405</v>
      </c>
      <c r="C114" s="75" t="str">
        <f>'Таблица №8'!D116</f>
        <v>99</v>
      </c>
      <c r="D114" s="75">
        <f>'Таблица №8'!E116</f>
        <v>0</v>
      </c>
      <c r="E114" s="75">
        <f>'Таблица №8'!F116</f>
        <v>200</v>
      </c>
      <c r="F114" s="61">
        <f>'Таблица №8'!G116</f>
        <v>0</v>
      </c>
      <c r="G114" s="61">
        <f>'Таблица №8'!H116</f>
        <v>143.5</v>
      </c>
      <c r="H114" s="61">
        <f>'Таблица №8'!I116</f>
        <v>143.5</v>
      </c>
      <c r="I114" s="61">
        <f>'Таблица №8'!J116</f>
        <v>143.5</v>
      </c>
    </row>
    <row r="115" spans="1:9" ht="12.75" outlineLevel="3">
      <c r="A115" s="46" t="str">
        <f>'Таблица №8'!A117</f>
        <v>Дорожное хозяйство (дорожные фонды)</v>
      </c>
      <c r="B115" s="75" t="str">
        <f>'Таблица №8'!C117</f>
        <v>0409</v>
      </c>
      <c r="C115" s="75"/>
      <c r="D115" s="75"/>
      <c r="E115" s="75"/>
      <c r="F115" s="61">
        <f>'Таблица №8'!G117</f>
        <v>0</v>
      </c>
      <c r="G115" s="61">
        <f>'Таблица №8'!H117</f>
        <v>116169.7</v>
      </c>
      <c r="H115" s="61">
        <f>'Таблица №8'!I117</f>
        <v>31244.4</v>
      </c>
      <c r="I115" s="61">
        <f>'Таблица №8'!J117</f>
        <v>31600.2</v>
      </c>
    </row>
    <row r="116" spans="1:9" ht="48" outlineLevel="3">
      <c r="A116" s="46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6" s="75" t="str">
        <f>'Таблица №8'!C118</f>
        <v>0409</v>
      </c>
      <c r="C116" s="75" t="str">
        <f>'Таблица №8'!D118</f>
        <v>18</v>
      </c>
      <c r="D116" s="75">
        <f>'Таблица №8'!E118</f>
        <v>0</v>
      </c>
      <c r="E116" s="75"/>
      <c r="F116" s="61">
        <f>'Таблица №8'!G118</f>
        <v>0</v>
      </c>
      <c r="G116" s="61">
        <f>'Таблица №8'!H118</f>
        <v>116169.7</v>
      </c>
      <c r="H116" s="61">
        <f>'Таблица №8'!I118</f>
        <v>31244.4</v>
      </c>
      <c r="I116" s="61">
        <f>'Таблица №8'!J118</f>
        <v>31600.2</v>
      </c>
    </row>
    <row r="117" spans="1:9" ht="27" customHeight="1" outlineLevel="1">
      <c r="A117" s="46" t="str">
        <f>'Таблица №8'!A119</f>
        <v>Закупка товаров, работ и услуг для государственных (муниципальных) нужд</v>
      </c>
      <c r="B117" s="75" t="str">
        <f>'Таблица №8'!C119</f>
        <v>0409</v>
      </c>
      <c r="C117" s="75" t="str">
        <f>'Таблица №8'!D119</f>
        <v>18</v>
      </c>
      <c r="D117" s="75">
        <f>'Таблица №8'!E119</f>
        <v>0</v>
      </c>
      <c r="E117" s="75">
        <f>'Таблица №8'!F119</f>
        <v>200</v>
      </c>
      <c r="F117" s="61">
        <f>'Таблица №8'!G119</f>
        <v>0</v>
      </c>
      <c r="G117" s="61">
        <f>'Таблица №8'!H119</f>
        <v>10393.7</v>
      </c>
      <c r="H117" s="61">
        <f>'Таблица №8'!I119</f>
        <v>10508.4</v>
      </c>
      <c r="I117" s="61">
        <f>'Таблица №8'!J119</f>
        <v>10864.2</v>
      </c>
    </row>
    <row r="118" spans="1:9" ht="21.75" customHeight="1" outlineLevel="1">
      <c r="A118" s="46" t="str">
        <f>'Таблица №8'!A120</f>
        <v>Субсидия на реализацию мероприятий в сфере дорожной деятельности </v>
      </c>
      <c r="B118" s="75" t="str">
        <f>'Таблица №8'!C120</f>
        <v>0409</v>
      </c>
      <c r="C118" s="75" t="str">
        <f>'Таблица №8'!D120</f>
        <v>18</v>
      </c>
      <c r="D118" s="75">
        <f>'Таблица №8'!E120</f>
        <v>0</v>
      </c>
      <c r="E118" s="75">
        <f>'Таблица №8'!F120</f>
        <v>200</v>
      </c>
      <c r="F118" s="61">
        <f>'Таблица №8'!G120</f>
        <v>0</v>
      </c>
      <c r="G118" s="61">
        <f>'Таблица №8'!H120</f>
        <v>22036</v>
      </c>
      <c r="H118" s="61">
        <f>'Таблица №8'!I120</f>
        <v>8036</v>
      </c>
      <c r="I118" s="61">
        <f>'Таблица №8'!J120</f>
        <v>8036</v>
      </c>
    </row>
    <row r="119" spans="1:9" ht="36" hidden="1" outlineLevel="1">
      <c r="A119" s="46" t="str">
        <f>'Таблица №8'!A122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9" s="75" t="str">
        <f>'Таблица №8'!C122</f>
        <v>0409</v>
      </c>
      <c r="C119" s="75" t="str">
        <f>'Таблица №8'!D122</f>
        <v>18</v>
      </c>
      <c r="D119" s="75">
        <f>'Таблица №8'!E122</f>
        <v>0</v>
      </c>
      <c r="E119" s="75">
        <f>'Таблица №8'!F122</f>
        <v>200</v>
      </c>
      <c r="F119" s="61">
        <f>'Таблица №8'!G122</f>
        <v>0</v>
      </c>
      <c r="G119" s="61">
        <f>'Таблица №8'!H122</f>
        <v>0</v>
      </c>
      <c r="H119" s="61">
        <f>'Таблица №8'!I122</f>
        <v>0</v>
      </c>
      <c r="I119" s="61">
        <f>'Таблица №8'!J122</f>
        <v>0</v>
      </c>
    </row>
    <row r="120" spans="1:9" ht="24.75" customHeight="1" outlineLevel="1">
      <c r="A120" s="46" t="str">
        <f>'Таблица №8'!A123</f>
        <v>Межбюджетные трансферты за счет средств субсидии на реализацию мероприятий в сфере дорожной деятельности</v>
      </c>
      <c r="B120" s="75" t="str">
        <f>'Таблица №8'!C123</f>
        <v>0409</v>
      </c>
      <c r="C120" s="75" t="str">
        <f>'Таблица №8'!D123</f>
        <v>18</v>
      </c>
      <c r="D120" s="75">
        <f>'Таблица №8'!E123</f>
        <v>0</v>
      </c>
      <c r="E120" s="75">
        <f>'Таблица №8'!F123</f>
        <v>500</v>
      </c>
      <c r="F120" s="61">
        <f>'Таблица №8'!G123</f>
        <v>0</v>
      </c>
      <c r="G120" s="61">
        <f>'Таблица №8'!H123</f>
        <v>12100</v>
      </c>
      <c r="H120" s="61">
        <f>'Таблица №8'!I123</f>
        <v>12700</v>
      </c>
      <c r="I120" s="61">
        <f>'Таблица №8'!J123</f>
        <v>12700</v>
      </c>
    </row>
    <row r="121" spans="1:9" ht="24" hidden="1" outlineLevel="1">
      <c r="A121" s="46" t="str">
        <f>'Таблица №8'!A124</f>
        <v>Муниципальная программа "Комплексное развитие сельских территорий"</v>
      </c>
      <c r="B121" s="75" t="str">
        <f>'Таблица №8'!C124</f>
        <v>0409</v>
      </c>
      <c r="C121" s="75" t="str">
        <f>'Таблица №8'!D124</f>
        <v>03</v>
      </c>
      <c r="D121" s="75">
        <f>'Таблица №8'!E124</f>
        <v>0</v>
      </c>
      <c r="E121" s="75"/>
      <c r="F121" s="61">
        <f>'Таблица №8'!G124</f>
        <v>0</v>
      </c>
      <c r="G121" s="61">
        <f>'Таблица №8'!H124</f>
        <v>0</v>
      </c>
      <c r="H121" s="61">
        <f>'Таблица №8'!I124</f>
        <v>0</v>
      </c>
      <c r="I121" s="61">
        <f>'Таблица №8'!J124</f>
        <v>0</v>
      </c>
    </row>
    <row r="122" spans="1:9" ht="24" hidden="1" outlineLevel="1">
      <c r="A122" s="46" t="str">
        <f>'Таблица №8'!A125</f>
        <v>Предоставление субсидий бюджетным, автономным учреждениям и иным некоммерческим организациям</v>
      </c>
      <c r="B122" s="75" t="str">
        <f>'Таблица №8'!C125</f>
        <v>0409</v>
      </c>
      <c r="C122" s="75" t="str">
        <f>'Таблица №8'!D125</f>
        <v>03</v>
      </c>
      <c r="D122" s="75">
        <f>'Таблица №8'!E125</f>
        <v>0</v>
      </c>
      <c r="E122" s="75">
        <f>'Таблица №8'!F125</f>
        <v>600</v>
      </c>
      <c r="F122" s="61">
        <f>'Таблица №8'!G125</f>
        <v>0</v>
      </c>
      <c r="G122" s="61">
        <f>'Таблица №8'!H125</f>
        <v>0</v>
      </c>
      <c r="H122" s="61">
        <f>'Таблица №8'!I125</f>
        <v>0</v>
      </c>
      <c r="I122" s="61">
        <f>'Таблица №8'!J125</f>
        <v>0</v>
      </c>
    </row>
    <row r="123" spans="1:9" ht="16.5" customHeight="1" outlineLevel="2">
      <c r="A123" s="46" t="str">
        <f>'Таблица №8'!A126</f>
        <v>Другие вопросы в области национальной экономики</v>
      </c>
      <c r="B123" s="75" t="str">
        <f>'Таблица №8'!C126</f>
        <v>0412</v>
      </c>
      <c r="C123" s="75"/>
      <c r="D123" s="75"/>
      <c r="E123" s="75"/>
      <c r="F123" s="61">
        <f>'Таблица №8'!G126</f>
        <v>0</v>
      </c>
      <c r="G123" s="61">
        <f>'Таблица №8'!H126</f>
        <v>450</v>
      </c>
      <c r="H123" s="61">
        <f>'Таблица №8'!I126</f>
        <v>2435.9</v>
      </c>
      <c r="I123" s="61">
        <f>'Таблица №8'!J126</f>
        <v>2435.9</v>
      </c>
    </row>
    <row r="124" spans="1:9" ht="35.25" customHeight="1" outlineLevel="2">
      <c r="A124" s="46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124" s="75" t="str">
        <f>'Таблица №8'!C127</f>
        <v>0412</v>
      </c>
      <c r="C124" s="75" t="str">
        <f>'Таблица №8'!D127</f>
        <v>04</v>
      </c>
      <c r="D124" s="75">
        <f>'Таблица №8'!E127</f>
        <v>0</v>
      </c>
      <c r="E124" s="75"/>
      <c r="F124" s="61">
        <f>'Таблица №8'!G127</f>
        <v>0</v>
      </c>
      <c r="G124" s="61">
        <f>'Таблица №8'!H127</f>
        <v>50</v>
      </c>
      <c r="H124" s="61">
        <f>'Таблица №8'!I127</f>
        <v>50</v>
      </c>
      <c r="I124" s="61">
        <f>'Таблица №8'!J127</f>
        <v>50</v>
      </c>
    </row>
    <row r="125" spans="1:9" ht="108" customHeight="1" hidden="1" outlineLevel="2">
      <c r="A125" s="46" t="str">
        <f>'Таблица №8'!A128</f>
        <v>Закупка товаров, работ и услуг для государственных (муниципальных) нужд</v>
      </c>
      <c r="B125" s="75" t="str">
        <f>'Таблица №8'!C128</f>
        <v>0412</v>
      </c>
      <c r="C125" s="75" t="str">
        <f>'Таблица №8'!D128</f>
        <v>04</v>
      </c>
      <c r="D125" s="75">
        <f>'Таблица №8'!E128</f>
        <v>0</v>
      </c>
      <c r="E125" s="75">
        <f>'Таблица №8'!F128</f>
        <v>200</v>
      </c>
      <c r="F125" s="61">
        <f>'Таблица №8'!G128</f>
        <v>0</v>
      </c>
      <c r="G125" s="61">
        <f>'Таблица №8'!H128</f>
        <v>0</v>
      </c>
      <c r="H125" s="61">
        <f>'Таблица №8'!I128</f>
        <v>0</v>
      </c>
      <c r="I125" s="61">
        <f>'Таблица №8'!J128</f>
        <v>0</v>
      </c>
    </row>
    <row r="126" spans="1:9" ht="165" customHeight="1" hidden="1" outlineLevel="2">
      <c r="A126" s="46" t="str">
        <f>'Таблица №8'!A129</f>
        <v>Социальное обеспечение и иные выплаты населению</v>
      </c>
      <c r="B126" s="75" t="str">
        <f>'Таблица №8'!C129</f>
        <v>0412</v>
      </c>
      <c r="C126" s="75" t="str">
        <f>'Таблица №8'!D129</f>
        <v>04</v>
      </c>
      <c r="D126" s="75">
        <f>'Таблица №8'!E129</f>
        <v>0</v>
      </c>
      <c r="E126" s="75">
        <f>'Таблица №8'!F129</f>
        <v>300</v>
      </c>
      <c r="F126" s="61">
        <f>'Таблица №8'!G129</f>
        <v>0</v>
      </c>
      <c r="G126" s="61">
        <f>'Таблица №8'!H129</f>
        <v>0</v>
      </c>
      <c r="H126" s="61">
        <f>'Таблица №8'!I129</f>
        <v>0</v>
      </c>
      <c r="I126" s="61">
        <f>'Таблица №8'!J129</f>
        <v>0</v>
      </c>
    </row>
    <row r="127" spans="1:9" ht="12.75" outlineLevel="2">
      <c r="A127" s="46" t="str">
        <f>'Таблица №8'!A130</f>
        <v>Иные бюджетные ассигнования</v>
      </c>
      <c r="B127" s="75" t="str">
        <f>'Таблица №8'!C130</f>
        <v>0412</v>
      </c>
      <c r="C127" s="75" t="str">
        <f>'Таблица №8'!D130</f>
        <v>04</v>
      </c>
      <c r="D127" s="75">
        <f>'Таблица №8'!E130</f>
        <v>0</v>
      </c>
      <c r="E127" s="75">
        <f>'Таблица №8'!F130</f>
        <v>800</v>
      </c>
      <c r="F127" s="61">
        <f>'Таблица №8'!G130</f>
        <v>0</v>
      </c>
      <c r="G127" s="61">
        <f>'Таблица №8'!H130</f>
        <v>50</v>
      </c>
      <c r="H127" s="61">
        <f>'Таблица №8'!I130</f>
        <v>50</v>
      </c>
      <c r="I127" s="61">
        <f>'Таблица №8'!J130</f>
        <v>50</v>
      </c>
    </row>
    <row r="128" spans="1:9" ht="39" customHeight="1" outlineLevel="2">
      <c r="A128" s="46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128" s="75" t="str">
        <f>'Таблица №8'!C131</f>
        <v>0412</v>
      </c>
      <c r="C128" s="75" t="str">
        <f>'Таблица №8'!D131</f>
        <v>09</v>
      </c>
      <c r="D128" s="75">
        <f>'Таблица №8'!E131</f>
        <v>0</v>
      </c>
      <c r="E128" s="75"/>
      <c r="F128" s="61">
        <f>'Таблица №8'!G131</f>
        <v>0</v>
      </c>
      <c r="G128" s="61">
        <f>'Таблица №8'!H131</f>
        <v>400</v>
      </c>
      <c r="H128" s="61">
        <f>'Таблица №8'!I131</f>
        <v>2385.9</v>
      </c>
      <c r="I128" s="61">
        <f>'Таблица №8'!J131</f>
        <v>2385.9</v>
      </c>
    </row>
    <row r="129" spans="1:9" ht="24" customHeight="1" outlineLevel="2">
      <c r="A129" s="46" t="str">
        <f>'Таблица №8'!A132</f>
        <v>Закупка товаров, работ и услуг для государственных (муниципальных) нужд</v>
      </c>
      <c r="B129" s="75" t="str">
        <f>'Таблица №8'!C132</f>
        <v>0412</v>
      </c>
      <c r="C129" s="75" t="str">
        <f>'Таблица №8'!D132</f>
        <v>09</v>
      </c>
      <c r="D129" s="75">
        <f>'Таблица №8'!E132</f>
        <v>0</v>
      </c>
      <c r="E129" s="75">
        <f>'Таблица №8'!F132</f>
        <v>200</v>
      </c>
      <c r="F129" s="61">
        <f>'Таблица №8'!G132</f>
        <v>0</v>
      </c>
      <c r="G129" s="61">
        <f>'Таблица №8'!H132</f>
        <v>400</v>
      </c>
      <c r="H129" s="61">
        <f>'Таблица №8'!I132</f>
        <v>400</v>
      </c>
      <c r="I129" s="61">
        <f>'Таблица №8'!J132</f>
        <v>400</v>
      </c>
    </row>
    <row r="130" spans="1:9" ht="12.75" hidden="1" outlineLevel="2">
      <c r="A130" s="46" t="str">
        <f>'Таблица №8'!A133</f>
        <v>Межбюджетные трансферты</v>
      </c>
      <c r="B130" s="75" t="str">
        <f>'Таблица №8'!C133</f>
        <v>0412</v>
      </c>
      <c r="C130" s="75" t="str">
        <f>'Таблица №8'!D133</f>
        <v>09</v>
      </c>
      <c r="D130" s="75">
        <f>'Таблица №8'!E133</f>
        <v>0</v>
      </c>
      <c r="E130" s="75">
        <f>'Таблица №8'!F133</f>
        <v>500</v>
      </c>
      <c r="F130" s="61">
        <f>'Таблица №8'!G133</f>
        <v>0</v>
      </c>
      <c r="G130" s="61">
        <f>'Таблица №8'!H133</f>
        <v>0</v>
      </c>
      <c r="H130" s="61">
        <f>'Таблица №8'!I133</f>
        <v>0</v>
      </c>
      <c r="I130" s="61">
        <f>'Таблица №8'!J133</f>
        <v>0</v>
      </c>
    </row>
    <row r="131" spans="1:9" ht="16.5" customHeight="1" outlineLevel="3">
      <c r="A131" s="46" t="str">
        <f>'Таблица №8'!A134</f>
        <v>Проведение  кадастровых работ в отношении земельных участков</v>
      </c>
      <c r="B131" s="75" t="str">
        <f>'Таблица №8'!C134</f>
        <v>0412</v>
      </c>
      <c r="C131" s="75" t="str">
        <f>'Таблица №8'!D134</f>
        <v>09</v>
      </c>
      <c r="D131" s="75">
        <f>'Таблица №8'!E134</f>
        <v>0</v>
      </c>
      <c r="E131" s="75"/>
      <c r="F131" s="61">
        <f>'Таблица №8'!G134</f>
        <v>0</v>
      </c>
      <c r="G131" s="61">
        <f>'Таблица №8'!H134</f>
        <v>0</v>
      </c>
      <c r="H131" s="61">
        <f>'Таблица №8'!I134</f>
        <v>1985.9</v>
      </c>
      <c r="I131" s="61">
        <f>'Таблица №8'!J134</f>
        <v>1985.9</v>
      </c>
    </row>
    <row r="132" spans="1:9" ht="42.75" customHeight="1" outlineLevel="3">
      <c r="A132" s="46" t="str">
        <f>'Таблица №8'!A135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возмещение расходов  на проведение кадастровых работ в отношение земельных участков)</v>
      </c>
      <c r="B132" s="75" t="str">
        <f>'Таблица №8'!C135</f>
        <v>0412</v>
      </c>
      <c r="C132" s="75" t="str">
        <f>'Таблица №8'!D135</f>
        <v>09</v>
      </c>
      <c r="D132" s="75">
        <f>'Таблица №8'!E135</f>
        <v>0</v>
      </c>
      <c r="E132" s="75">
        <f>'Таблица №8'!F135</f>
        <v>200</v>
      </c>
      <c r="F132" s="61">
        <f>'Таблица №8'!G135</f>
        <v>0</v>
      </c>
      <c r="G132" s="61">
        <f>'Таблица №8'!H135</f>
        <v>0</v>
      </c>
      <c r="H132" s="61">
        <f>'Таблица №8'!I135</f>
        <v>1985.9</v>
      </c>
      <c r="I132" s="61">
        <f>'Таблица №8'!J135</f>
        <v>1985.9</v>
      </c>
    </row>
    <row r="133" spans="1:9" ht="27" customHeight="1" hidden="1" outlineLevel="3">
      <c r="A133" s="46" t="str">
        <f>'Таблица №8'!A136</f>
        <v>Закупка товаров, работ и услуг для государственных (муниципальных) нужд (софинансирование)</v>
      </c>
      <c r="B133" s="75" t="str">
        <f>'Таблица №8'!C136</f>
        <v>0412</v>
      </c>
      <c r="C133" s="75" t="str">
        <f>'Таблица №8'!D136</f>
        <v>09</v>
      </c>
      <c r="D133" s="75">
        <f>'Таблица №8'!E136</f>
        <v>0</v>
      </c>
      <c r="E133" s="75">
        <f>'Таблица №8'!F136</f>
        <v>200</v>
      </c>
      <c r="F133" s="61">
        <f>'Таблица №8'!G136</f>
        <v>0</v>
      </c>
      <c r="G133" s="61">
        <f>'Таблица №8'!H136</f>
        <v>0</v>
      </c>
      <c r="H133" s="61">
        <f>'Таблица №8'!I136</f>
        <v>0</v>
      </c>
      <c r="I133" s="61">
        <f>'Таблица №8'!J136</f>
        <v>0</v>
      </c>
    </row>
    <row r="134" spans="1:9" ht="12.75" outlineLevel="2">
      <c r="A134" s="46" t="str">
        <f>'Таблица №8'!A137</f>
        <v>Жилищно-коммунальное хозяйство</v>
      </c>
      <c r="B134" s="75" t="str">
        <f>'Таблица №8'!C137</f>
        <v>0500</v>
      </c>
      <c r="C134" s="75"/>
      <c r="D134" s="75"/>
      <c r="E134" s="75"/>
      <c r="F134" s="61">
        <f>'Таблица №8'!G137</f>
        <v>0</v>
      </c>
      <c r="G134" s="61">
        <f>'Таблица №8'!H137</f>
        <v>10658.3</v>
      </c>
      <c r="H134" s="61">
        <f>'Таблица №8'!I137</f>
        <v>10967.900000000001</v>
      </c>
      <c r="I134" s="61">
        <f>'Таблица №8'!J137</f>
        <v>11002.2</v>
      </c>
    </row>
    <row r="135" spans="1:9" ht="12.75" outlineLevel="3">
      <c r="A135" s="46" t="str">
        <f>'Таблица №8'!A138</f>
        <v>Коммунальное хозяйство</v>
      </c>
      <c r="B135" s="75" t="str">
        <f>'Таблица №8'!C138</f>
        <v>0502</v>
      </c>
      <c r="C135" s="75"/>
      <c r="D135" s="75"/>
      <c r="E135" s="75"/>
      <c r="F135" s="61">
        <f>'Таблица №8'!G138</f>
        <v>0</v>
      </c>
      <c r="G135" s="61">
        <f>'Таблица №8'!H138</f>
        <v>4547</v>
      </c>
      <c r="H135" s="61">
        <f>'Таблица №8'!I138</f>
        <v>4856.6</v>
      </c>
      <c r="I135" s="61">
        <f>'Таблица №8'!J138</f>
        <v>4890.9</v>
      </c>
    </row>
    <row r="136" spans="1:9" ht="37.5" customHeight="1" hidden="1" outlineLevel="3">
      <c r="A136" s="46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6" s="75" t="str">
        <f>'Таблица №8'!C139</f>
        <v>0502</v>
      </c>
      <c r="C136" s="75" t="str">
        <f>'Таблица №8'!D139</f>
        <v>02</v>
      </c>
      <c r="D136" s="75">
        <f>'Таблица №8'!E139</f>
        <v>0</v>
      </c>
      <c r="E136" s="75"/>
      <c r="F136" s="61">
        <f>'Таблица №8'!G139</f>
        <v>0</v>
      </c>
      <c r="G136" s="61">
        <f>'Таблица №8'!H139</f>
        <v>0</v>
      </c>
      <c r="H136" s="61">
        <f>'Таблица №8'!I139</f>
        <v>0</v>
      </c>
      <c r="I136" s="61">
        <f>'Таблица №8'!J139</f>
        <v>0</v>
      </c>
    </row>
    <row r="137" spans="1:9" ht="35.25" customHeight="1" hidden="1" outlineLevel="3">
      <c r="A137" s="46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7" s="75" t="str">
        <f>'Таблица №8'!C140</f>
        <v>0502</v>
      </c>
      <c r="C137" s="75" t="str">
        <f>'Таблица №8'!D140</f>
        <v>02</v>
      </c>
      <c r="D137" s="75">
        <f>'Таблица №8'!E140</f>
        <v>1</v>
      </c>
      <c r="E137" s="75"/>
      <c r="F137" s="61">
        <f>'Таблица №8'!G140</f>
        <v>0</v>
      </c>
      <c r="G137" s="61">
        <f>'Таблица №8'!H140</f>
        <v>0</v>
      </c>
      <c r="H137" s="61">
        <f>'Таблица №8'!I140</f>
        <v>0</v>
      </c>
      <c r="I137" s="61">
        <f>'Таблица №8'!J140</f>
        <v>0</v>
      </c>
    </row>
    <row r="138" spans="1:9" ht="24.75" customHeight="1" hidden="1" outlineLevel="3">
      <c r="A138" s="46" t="str">
        <f>'Таблица №8'!A141</f>
        <v>Закупка товаров, работ и услуг для государственных (муниципальных) нужд</v>
      </c>
      <c r="B138" s="75" t="str">
        <f>'Таблица №8'!C141</f>
        <v>0502</v>
      </c>
      <c r="C138" s="75" t="str">
        <f>'Таблица №8'!D141</f>
        <v>02</v>
      </c>
      <c r="D138" s="75">
        <f>'Таблица №8'!E141</f>
        <v>1</v>
      </c>
      <c r="E138" s="75">
        <f>'Таблица №8'!F141</f>
        <v>200</v>
      </c>
      <c r="F138" s="61">
        <f>'Таблица №8'!G141</f>
        <v>0</v>
      </c>
      <c r="G138" s="61">
        <f>'Таблица №8'!H141</f>
        <v>0</v>
      </c>
      <c r="H138" s="61">
        <f>'Таблица №8'!I141</f>
        <v>0</v>
      </c>
      <c r="I138" s="61">
        <f>'Таблица №8'!J141</f>
        <v>0</v>
      </c>
    </row>
    <row r="139" spans="1:9" ht="36" hidden="1" outlineLevel="3">
      <c r="A139" s="46" t="str">
        <f>'Таблица №8'!A142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9" s="75" t="str">
        <f>'Таблица №8'!C142</f>
        <v>0502</v>
      </c>
      <c r="C139" s="75" t="str">
        <f>'Таблица №8'!D142</f>
        <v>02</v>
      </c>
      <c r="D139" s="75">
        <f>'Таблица №8'!E142</f>
        <v>1</v>
      </c>
      <c r="E139" s="75">
        <f>'Таблица №8'!F142</f>
        <v>500</v>
      </c>
      <c r="F139" s="61">
        <f>'Таблица №8'!G142</f>
        <v>0</v>
      </c>
      <c r="G139" s="61">
        <f>'Таблица №8'!H142</f>
        <v>0</v>
      </c>
      <c r="H139" s="61">
        <f>'Таблица №8'!I142</f>
        <v>0</v>
      </c>
      <c r="I139" s="61">
        <f>'Таблица №8'!J142</f>
        <v>0</v>
      </c>
    </row>
    <row r="140" spans="1:9" ht="17.25" customHeight="1" hidden="1" outlineLevel="3">
      <c r="A140" s="46" t="str">
        <f>'Таблица №8'!A143</f>
        <v>Межбюджетные трансферты</v>
      </c>
      <c r="B140" s="75" t="str">
        <f>'Таблица №8'!C143</f>
        <v>0502</v>
      </c>
      <c r="C140" s="75" t="str">
        <f>'Таблица №8'!D143</f>
        <v>02</v>
      </c>
      <c r="D140" s="75">
        <f>'Таблица №8'!E143</f>
        <v>1</v>
      </c>
      <c r="E140" s="75">
        <f>'Таблица №8'!F143</f>
        <v>500</v>
      </c>
      <c r="F140" s="61">
        <f>'Таблица №8'!G143</f>
        <v>0</v>
      </c>
      <c r="G140" s="61">
        <f>'Таблица №8'!H143</f>
        <v>0</v>
      </c>
      <c r="H140" s="61">
        <f>'Таблица №8'!I143</f>
        <v>0</v>
      </c>
      <c r="I140" s="61">
        <f>'Таблица №8'!J143</f>
        <v>0</v>
      </c>
    </row>
    <row r="141" spans="1:9" ht="36" hidden="1" outlineLevel="3">
      <c r="A141" s="46" t="str">
        <f>'Таблица №8'!A144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1" s="75" t="str">
        <f>'Таблица №8'!C144</f>
        <v>0502</v>
      </c>
      <c r="C141" s="75" t="str">
        <f>'Таблица №8'!D144</f>
        <v>02</v>
      </c>
      <c r="D141" s="75">
        <f>'Таблица №8'!E144</f>
        <v>3</v>
      </c>
      <c r="E141" s="75"/>
      <c r="F141" s="61">
        <f>'Таблица №8'!G144</f>
        <v>0</v>
      </c>
      <c r="G141" s="61">
        <f>'Таблица №8'!H144</f>
        <v>0</v>
      </c>
      <c r="H141" s="61">
        <f>'Таблица №8'!I144</f>
        <v>0</v>
      </c>
      <c r="I141" s="61">
        <f>'Таблица №8'!J144</f>
        <v>0</v>
      </c>
    </row>
    <row r="142" spans="1:9" ht="24" hidden="1" outlineLevel="3">
      <c r="A142" s="46" t="str">
        <f>'Таблица №8'!A145</f>
        <v>Капитальные вложения в объекты государственной (муниципальной) собственности</v>
      </c>
      <c r="B142" s="75" t="str">
        <f>'Таблица №8'!C145</f>
        <v>0502</v>
      </c>
      <c r="C142" s="75" t="str">
        <f>'Таблица №8'!D145</f>
        <v>02</v>
      </c>
      <c r="D142" s="75">
        <f>'Таблица №8'!E145</f>
        <v>3</v>
      </c>
      <c r="E142" s="75">
        <f>'Таблица №8'!F145</f>
        <v>400</v>
      </c>
      <c r="F142" s="61">
        <f>'Таблица №8'!G145</f>
        <v>0</v>
      </c>
      <c r="G142" s="61">
        <f>'Таблица №8'!H145</f>
        <v>0</v>
      </c>
      <c r="H142" s="61">
        <f>'Таблица №8'!I145</f>
        <v>0</v>
      </c>
      <c r="I142" s="61">
        <f>'Таблица №8'!J145</f>
        <v>0</v>
      </c>
    </row>
    <row r="143" spans="1:9" ht="60" outlineLevel="3">
      <c r="A143" s="46" t="str">
        <f>'Таблица №8'!A146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143" s="75" t="str">
        <f>'Таблица №8'!C146</f>
        <v>0502</v>
      </c>
      <c r="C143" s="75" t="str">
        <f>'Таблица №8'!D146</f>
        <v>51</v>
      </c>
      <c r="D143" s="75">
        <f>'Таблица №8'!E146</f>
        <v>0</v>
      </c>
      <c r="E143" s="75"/>
      <c r="F143" s="61">
        <f>'Таблица №8'!G146</f>
        <v>0</v>
      </c>
      <c r="G143" s="61">
        <f>'Таблица №8'!H146</f>
        <v>4000</v>
      </c>
      <c r="H143" s="61">
        <f>'Таблица №8'!I146</f>
        <v>4000</v>
      </c>
      <c r="I143" s="61">
        <f>'Таблица №8'!J146</f>
        <v>4000</v>
      </c>
    </row>
    <row r="144" spans="1:9" ht="24" outlineLevel="3">
      <c r="A144" s="46" t="str">
        <f>'Таблица №8'!A147</f>
        <v>Предоставление субсидий бюджетным, автономным учреждениям и иным некоммерческим организациям</v>
      </c>
      <c r="B144" s="75" t="str">
        <f>'Таблица №8'!C147</f>
        <v>0502</v>
      </c>
      <c r="C144" s="75" t="str">
        <f>'Таблица №8'!D147</f>
        <v>51</v>
      </c>
      <c r="D144" s="75">
        <f>'Таблица №8'!E147</f>
        <v>0</v>
      </c>
      <c r="E144" s="75">
        <f>'Таблица №8'!F147</f>
        <v>600</v>
      </c>
      <c r="F144" s="61">
        <f>'Таблица №8'!G147</f>
        <v>0</v>
      </c>
      <c r="G144" s="61">
        <f>'Таблица №8'!H147</f>
        <v>4000</v>
      </c>
      <c r="H144" s="61">
        <f>'Таблица №8'!I147</f>
        <v>4000</v>
      </c>
      <c r="I144" s="61">
        <f>'Таблица №8'!J147</f>
        <v>4000</v>
      </c>
    </row>
    <row r="145" spans="1:9" ht="50.25" customHeight="1" outlineLevel="1">
      <c r="A145" s="46" t="str">
        <f>'Таблица №8'!A148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5" s="75" t="str">
        <f>'Таблица №8'!C148</f>
        <v>0502</v>
      </c>
      <c r="C145" s="75"/>
      <c r="D145" s="75"/>
      <c r="E145" s="75"/>
      <c r="F145" s="61">
        <f>'Таблица №8'!G148</f>
        <v>0</v>
      </c>
      <c r="G145" s="61">
        <f>'Таблица №8'!H148</f>
        <v>547</v>
      </c>
      <c r="H145" s="61">
        <f>'Таблица №8'!I148</f>
        <v>856.6</v>
      </c>
      <c r="I145" s="61">
        <f>'Таблица №8'!J148</f>
        <v>890.9</v>
      </c>
    </row>
    <row r="146" spans="1:9" ht="24" outlineLevel="1">
      <c r="A146" s="46" t="str">
        <f>'Таблица №8'!A149</f>
        <v>Непрограммные расходы органов местного самоуправления Алексеевского муниципального района</v>
      </c>
      <c r="B146" s="75" t="str">
        <f>'Таблица №8'!C149</f>
        <v>0502</v>
      </c>
      <c r="C146" s="75" t="str">
        <f>'Таблица №8'!D149</f>
        <v>99</v>
      </c>
      <c r="D146" s="75">
        <f>'Таблица №8'!E149</f>
        <v>0</v>
      </c>
      <c r="E146" s="75"/>
      <c r="F146" s="61">
        <f>'Таблица №8'!G149</f>
        <v>0</v>
      </c>
      <c r="G146" s="61">
        <f>'Таблица №8'!H149</f>
        <v>547</v>
      </c>
      <c r="H146" s="61">
        <f>'Таблица №8'!I149</f>
        <v>856.6</v>
      </c>
      <c r="I146" s="61">
        <f>'Таблица №8'!J149</f>
        <v>890.9</v>
      </c>
    </row>
    <row r="147" spans="1:9" ht="12.75" outlineLevel="1">
      <c r="A147" s="46" t="str">
        <f>'Таблица №8'!A150</f>
        <v>Иные бюджетные ассигнования</v>
      </c>
      <c r="B147" s="75" t="str">
        <f>'Таблица №8'!C150</f>
        <v>0502</v>
      </c>
      <c r="C147" s="75" t="str">
        <f>'Таблица №8'!D150</f>
        <v>99</v>
      </c>
      <c r="D147" s="75">
        <f>'Таблица №8'!E150</f>
        <v>0</v>
      </c>
      <c r="E147" s="75">
        <f>'Таблица №8'!F150</f>
        <v>800</v>
      </c>
      <c r="F147" s="61">
        <f>'Таблица №8'!G150</f>
        <v>0</v>
      </c>
      <c r="G147" s="61">
        <f>'Таблица №8'!H150</f>
        <v>547</v>
      </c>
      <c r="H147" s="61">
        <f>'Таблица №8'!I150</f>
        <v>856.6</v>
      </c>
      <c r="I147" s="61">
        <f>'Таблица №8'!J150</f>
        <v>890.9</v>
      </c>
    </row>
    <row r="148" spans="1:9" ht="12.75" outlineLevel="1">
      <c r="A148" s="46" t="str">
        <f>'Таблица №8'!A151</f>
        <v>Благоустройство</v>
      </c>
      <c r="B148" s="75" t="str">
        <f>'Таблица №8'!C151</f>
        <v>0503</v>
      </c>
      <c r="C148" s="75"/>
      <c r="D148" s="75"/>
      <c r="E148" s="75"/>
      <c r="F148" s="61">
        <f>'Таблица №8'!G151</f>
        <v>0</v>
      </c>
      <c r="G148" s="61">
        <f>'Таблица №8'!H151</f>
        <v>6111.3</v>
      </c>
      <c r="H148" s="61">
        <f>'Таблица №8'!I151</f>
        <v>6111.3</v>
      </c>
      <c r="I148" s="61">
        <f>'Таблица №8'!J151</f>
        <v>6111.3</v>
      </c>
    </row>
    <row r="149" spans="1:9" ht="24" outlineLevel="1">
      <c r="A149" s="46" t="str">
        <f>'Таблица №8'!A152</f>
        <v>Непрограммные расходы органов местного самоуправления Алексеевского муниципального района</v>
      </c>
      <c r="B149" s="75" t="str">
        <f>'Таблица №8'!C152</f>
        <v>0503</v>
      </c>
      <c r="C149" s="75" t="str">
        <f>'Таблица №8'!D152</f>
        <v>99</v>
      </c>
      <c r="D149" s="75">
        <f>'Таблица №8'!E152</f>
        <v>0</v>
      </c>
      <c r="E149" s="75"/>
      <c r="F149" s="61">
        <f>'Таблица №8'!G152</f>
        <v>0</v>
      </c>
      <c r="G149" s="61">
        <f>'Таблица №8'!H152</f>
        <v>6111.3</v>
      </c>
      <c r="H149" s="61">
        <f>'Таблица №8'!I152</f>
        <v>6111.3</v>
      </c>
      <c r="I149" s="61">
        <f>'Таблица №8'!J152</f>
        <v>6111.3</v>
      </c>
    </row>
    <row r="150" spans="1:9" ht="51" customHeight="1" outlineLevel="1">
      <c r="A150" s="46" t="str">
        <f>'Таблица №8'!A153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0" s="75" t="str">
        <f>'Таблица №8'!C153</f>
        <v>0503</v>
      </c>
      <c r="C150" s="75" t="str">
        <f>'Таблица №8'!D153</f>
        <v>99</v>
      </c>
      <c r="D150" s="75">
        <f>'Таблица №8'!E153</f>
        <v>0</v>
      </c>
      <c r="E150" s="75">
        <f>'Таблица №8'!F153</f>
        <v>500</v>
      </c>
      <c r="F150" s="61">
        <f>'Таблица №8'!G153</f>
        <v>0</v>
      </c>
      <c r="G150" s="61">
        <f>'Таблица №8'!H153</f>
        <v>6111.3</v>
      </c>
      <c r="H150" s="61">
        <f>'Таблица №8'!I153</f>
        <v>6111.3</v>
      </c>
      <c r="I150" s="61">
        <f>'Таблица №8'!J153</f>
        <v>6111.3</v>
      </c>
    </row>
    <row r="151" spans="1:9" ht="1.5" customHeight="1" hidden="1" outlineLevel="1">
      <c r="A151" s="46" t="str">
        <f>'Таблица №8'!A154</f>
        <v>Содержание на территории муниципального района межпоселенческих мест захоронения, организация ритуальных услуг</v>
      </c>
      <c r="B151" s="75" t="str">
        <f>'Таблица №8'!C154</f>
        <v>0503</v>
      </c>
      <c r="C151" s="75" t="str">
        <f>'Таблица №8'!D154</f>
        <v>99</v>
      </c>
      <c r="D151" s="75">
        <f>'Таблица №8'!E154</f>
        <v>0</v>
      </c>
      <c r="E151" s="75">
        <f>'Таблица №8'!F154</f>
        <v>200</v>
      </c>
      <c r="F151" s="61">
        <f>'Таблица №8'!G154</f>
        <v>0</v>
      </c>
      <c r="G151" s="61">
        <f>'Таблица №8'!H154</f>
        <v>0</v>
      </c>
      <c r="H151" s="61">
        <f>'Таблица №8'!I154</f>
        <v>0</v>
      </c>
      <c r="I151" s="61">
        <f>'Таблица №8'!J154</f>
        <v>0</v>
      </c>
    </row>
    <row r="152" spans="1:9" ht="24" hidden="1" outlineLevel="1">
      <c r="A152" s="46" t="str">
        <f>'Таблица №8'!A155</f>
        <v>Муниципальная программа "Комплексное развитие сельских территорий"</v>
      </c>
      <c r="B152" s="75" t="str">
        <f>'Таблица №8'!C155</f>
        <v>0503</v>
      </c>
      <c r="C152" s="75" t="str">
        <f>'Таблица №8'!D155</f>
        <v>03</v>
      </c>
      <c r="D152" s="75">
        <f>'Таблица №8'!E155</f>
        <v>0</v>
      </c>
      <c r="E152" s="75"/>
      <c r="F152" s="61">
        <f>'Таблица №8'!G155</f>
        <v>0</v>
      </c>
      <c r="G152" s="61">
        <f>'Таблица №8'!H155</f>
        <v>0</v>
      </c>
      <c r="H152" s="61">
        <f>'Таблица №8'!I155</f>
        <v>0</v>
      </c>
      <c r="I152" s="61">
        <f>'Таблица №8'!J155</f>
        <v>0</v>
      </c>
    </row>
    <row r="153" spans="1:9" ht="24" hidden="1" outlineLevel="1">
      <c r="A153" s="46" t="str">
        <f>'Таблица №8'!A156</f>
        <v>Предоставление субсидий бюджетным, автономным учреждениям и иным некоммерческим организациям</v>
      </c>
      <c r="B153" s="75" t="str">
        <f>'Таблица №8'!C156</f>
        <v>0503</v>
      </c>
      <c r="C153" s="75" t="str">
        <f>'Таблица №8'!D156</f>
        <v>03</v>
      </c>
      <c r="D153" s="75">
        <f>'Таблица №8'!E156</f>
        <v>0</v>
      </c>
      <c r="E153" s="75">
        <f>'Таблица №8'!F156</f>
        <v>600</v>
      </c>
      <c r="F153" s="61">
        <f>'Таблица №8'!G156</f>
        <v>0</v>
      </c>
      <c r="G153" s="61">
        <f>'Таблица №8'!H156</f>
        <v>0</v>
      </c>
      <c r="H153" s="61">
        <f>'Таблица №8'!I156</f>
        <v>0</v>
      </c>
      <c r="I153" s="61">
        <f>'Таблица №8'!J156</f>
        <v>0</v>
      </c>
    </row>
    <row r="154" spans="1:9" ht="12.75" outlineLevel="2">
      <c r="A154" s="46" t="str">
        <f>'Таблица №8'!A157</f>
        <v>Охрана окружающей среды</v>
      </c>
      <c r="B154" s="75" t="str">
        <f>'Таблица №8'!C157</f>
        <v>0600</v>
      </c>
      <c r="C154" s="75">
        <f>'Таблица №8'!D157</f>
        <v>0</v>
      </c>
      <c r="D154" s="75">
        <f>'Таблица №8'!E157</f>
        <v>0</v>
      </c>
      <c r="E154" s="75"/>
      <c r="F154" s="61">
        <f>'Таблица №8'!G157</f>
        <v>0</v>
      </c>
      <c r="G154" s="61">
        <f>'Таблица №8'!H157</f>
        <v>835</v>
      </c>
      <c r="H154" s="61">
        <f>'Таблица №8'!I157</f>
        <v>860</v>
      </c>
      <c r="I154" s="61">
        <f>'Таблица №8'!J157</f>
        <v>870</v>
      </c>
    </row>
    <row r="155" spans="1:9" ht="24" outlineLevel="5">
      <c r="A155" s="46" t="str">
        <f>'Таблица №8'!A158</f>
        <v>Муниципальная программа "Охрана окружающей среды Алексеевского муниципального района на 2024-2026 годы"</v>
      </c>
      <c r="B155" s="75" t="str">
        <f>'Таблица №8'!C158</f>
        <v>0605</v>
      </c>
      <c r="C155" s="75" t="str">
        <f>'Таблица №8'!D158</f>
        <v>05</v>
      </c>
      <c r="D155" s="75">
        <f>'Таблица №8'!E158</f>
        <v>0</v>
      </c>
      <c r="E155" s="75"/>
      <c r="F155" s="61">
        <f>'Таблица №8'!G158</f>
        <v>0</v>
      </c>
      <c r="G155" s="61">
        <f>'Таблица №8'!H158</f>
        <v>835</v>
      </c>
      <c r="H155" s="61">
        <f>'Таблица №8'!I158</f>
        <v>860</v>
      </c>
      <c r="I155" s="61">
        <f>'Таблица №8'!J158</f>
        <v>870</v>
      </c>
    </row>
    <row r="156" spans="1:9" ht="24" outlineLevel="5">
      <c r="A156" s="46" t="str">
        <f>'Таблица №8'!A159</f>
        <v>Закупка товаров, работ и услуг для государственных (муниципальных) нужд</v>
      </c>
      <c r="B156" s="75" t="str">
        <f>'Таблица №8'!C159</f>
        <v>0605</v>
      </c>
      <c r="C156" s="75" t="str">
        <f>'Таблица №8'!D159</f>
        <v>05</v>
      </c>
      <c r="D156" s="75">
        <f>'Таблица №8'!E159</f>
        <v>0</v>
      </c>
      <c r="E156" s="75">
        <f>'Таблица №8'!F159</f>
        <v>200</v>
      </c>
      <c r="F156" s="61">
        <f>'Таблица №8'!G159</f>
        <v>0</v>
      </c>
      <c r="G156" s="61">
        <f>'Таблица №8'!H159</f>
        <v>835</v>
      </c>
      <c r="H156" s="61">
        <f>'Таблица №8'!I159</f>
        <v>860</v>
      </c>
      <c r="I156" s="61">
        <f>'Таблица №8'!J159</f>
        <v>870</v>
      </c>
    </row>
    <row r="157" spans="1:9" ht="24" hidden="1" outlineLevel="5">
      <c r="A157" s="46" t="str">
        <f>'Таблица №8'!A160</f>
        <v>Предоставление субсидий бюджетным, автономным учреждениям и иным некоммерческим организациям</v>
      </c>
      <c r="B157" s="75" t="str">
        <f>'Таблица №8'!C160</f>
        <v>0605</v>
      </c>
      <c r="C157" s="75" t="str">
        <f>'Таблица №8'!D160</f>
        <v>05</v>
      </c>
      <c r="D157" s="75">
        <f>'Таблица №8'!E160</f>
        <v>0</v>
      </c>
      <c r="E157" s="75">
        <f>'Таблица №8'!F160</f>
        <v>600</v>
      </c>
      <c r="F157" s="61">
        <f>'Таблица №8'!G160</f>
        <v>0</v>
      </c>
      <c r="G157" s="61">
        <f>'Таблица №8'!H160</f>
        <v>0</v>
      </c>
      <c r="H157" s="61">
        <f>'Таблица №8'!I160</f>
        <v>0</v>
      </c>
      <c r="I157" s="61">
        <f>'Таблица №8'!J160</f>
        <v>0</v>
      </c>
    </row>
    <row r="158" spans="1:9" ht="12.75" outlineLevel="5">
      <c r="A158" s="46" t="str">
        <f>'Таблица №8'!A161</f>
        <v>Образование</v>
      </c>
      <c r="B158" s="75" t="str">
        <f>'Таблица №8'!C161</f>
        <v>0700</v>
      </c>
      <c r="C158" s="75"/>
      <c r="D158" s="75"/>
      <c r="E158" s="75"/>
      <c r="F158" s="61">
        <f>'Таблица №8'!G161</f>
        <v>0</v>
      </c>
      <c r="G158" s="61">
        <f>'Таблица №8'!H161</f>
        <v>382315.19978</v>
      </c>
      <c r="H158" s="61">
        <f>'Таблица №8'!I161</f>
        <v>334241.82840999996</v>
      </c>
      <c r="I158" s="61">
        <f>'Таблица №8'!J161</f>
        <v>237787.71030000004</v>
      </c>
    </row>
    <row r="159" spans="1:9" ht="12.75" outlineLevel="2">
      <c r="A159" s="46" t="str">
        <f>'Таблица №8'!A162</f>
        <v>Дошкольное образование</v>
      </c>
      <c r="B159" s="75" t="str">
        <f>'Таблица №8'!C162</f>
        <v>0701</v>
      </c>
      <c r="C159" s="75"/>
      <c r="D159" s="75"/>
      <c r="E159" s="75"/>
      <c r="F159" s="61">
        <f>'Таблица №8'!G162</f>
        <v>0</v>
      </c>
      <c r="G159" s="61">
        <f>'Таблица №8'!H162</f>
        <v>41507.47443</v>
      </c>
      <c r="H159" s="61">
        <f>'Таблица №8'!I162</f>
        <v>40720.27443</v>
      </c>
      <c r="I159" s="61">
        <f>'Таблица №8'!J162</f>
        <v>40686.17443</v>
      </c>
    </row>
    <row r="160" spans="1:9" ht="35.25" customHeight="1" outlineLevel="2">
      <c r="A160" s="46" t="str">
        <f>'Таблица №8'!A163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0" s="75" t="str">
        <f>'Таблица №8'!C163</f>
        <v>0701</v>
      </c>
      <c r="C160" s="75" t="str">
        <f>'Таблица №8'!D163</f>
        <v>02</v>
      </c>
      <c r="D160" s="75">
        <f>'Таблица №8'!E163</f>
        <v>0</v>
      </c>
      <c r="E160" s="75"/>
      <c r="F160" s="61">
        <f>'Таблица №8'!G163</f>
        <v>0</v>
      </c>
      <c r="G160" s="61">
        <f>'Таблица №8'!H163</f>
        <v>350</v>
      </c>
      <c r="H160" s="61">
        <f>'Таблица №8'!I163</f>
        <v>0</v>
      </c>
      <c r="I160" s="61">
        <f>'Таблица №8'!J163</f>
        <v>0</v>
      </c>
    </row>
    <row r="161" spans="1:9" ht="36" hidden="1" outlineLevel="2">
      <c r="A161" s="46" t="str">
        <f>'Таблица №8'!A164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1" s="75" t="str">
        <f>'Таблица №8'!C164</f>
        <v>0701</v>
      </c>
      <c r="C161" s="75" t="str">
        <f>'Таблица №8'!D164</f>
        <v>02</v>
      </c>
      <c r="D161" s="75">
        <f>'Таблица №8'!E164</f>
        <v>3</v>
      </c>
      <c r="E161" s="75"/>
      <c r="F161" s="61">
        <f>'Таблица №8'!G164</f>
        <v>0</v>
      </c>
      <c r="G161" s="61">
        <f>'Таблица №8'!H164</f>
        <v>0</v>
      </c>
      <c r="H161" s="61">
        <f>'Таблица №8'!I164</f>
        <v>0</v>
      </c>
      <c r="I161" s="61">
        <f>'Таблица №8'!J164</f>
        <v>0</v>
      </c>
    </row>
    <row r="162" spans="1:9" ht="21" customHeight="1" hidden="1" outlineLevel="2">
      <c r="A162" s="46" t="str">
        <f>'Таблица №8'!A165</f>
        <v>Капитальные вложения в объекты государственной (муниципальной) собственности</v>
      </c>
      <c r="B162" s="75" t="str">
        <f>'Таблица №8'!C165</f>
        <v>0701</v>
      </c>
      <c r="C162" s="75" t="str">
        <f>'Таблица №8'!D165</f>
        <v>02</v>
      </c>
      <c r="D162" s="75">
        <f>'Таблица №8'!E165</f>
        <v>3</v>
      </c>
      <c r="E162" s="75" t="s">
        <v>246</v>
      </c>
      <c r="F162" s="61">
        <f>'Таблица №8'!G165</f>
        <v>0</v>
      </c>
      <c r="G162" s="61">
        <f>'Таблица №8'!H165</f>
        <v>0</v>
      </c>
      <c r="H162" s="61">
        <f>'Таблица №8'!I165</f>
        <v>0</v>
      </c>
      <c r="I162" s="61">
        <f>'Таблица №8'!J165</f>
        <v>0</v>
      </c>
    </row>
    <row r="163" spans="1:9" ht="24" hidden="1" outlineLevel="2">
      <c r="A163" s="46" t="str">
        <f>'Таблица №8'!A166</f>
        <v>Предоставление субсидий бюджетным, автономным учреждениям и иным некоммерческим организациям</v>
      </c>
      <c r="B163" s="75" t="str">
        <f>'Таблица №8'!C166</f>
        <v>0701</v>
      </c>
      <c r="C163" s="75" t="str">
        <f>'Таблица №8'!D166</f>
        <v>02</v>
      </c>
      <c r="D163" s="75">
        <f>'Таблица №8'!E166</f>
        <v>3</v>
      </c>
      <c r="E163" s="75">
        <f>'Таблица №8'!F166</f>
        <v>600</v>
      </c>
      <c r="F163" s="61">
        <f>'Таблица №8'!G166</f>
        <v>0</v>
      </c>
      <c r="G163" s="61">
        <f>'Таблица №8'!H166</f>
        <v>0</v>
      </c>
      <c r="H163" s="61">
        <f>'Таблица №8'!I166</f>
        <v>0</v>
      </c>
      <c r="I163" s="61">
        <f>'Таблица №8'!J166</f>
        <v>0</v>
      </c>
    </row>
    <row r="164" spans="1:9" ht="38.25" customHeight="1" outlineLevel="2">
      <c r="A164" s="46" t="str">
        <f>'Таблица №8'!A167</f>
        <v>Подпрограмма "Энергосбережение и повышение энергетической эффективности Алексеевского муниципального района"</v>
      </c>
      <c r="B164" s="75" t="str">
        <f>'Таблица №8'!C167</f>
        <v>0701</v>
      </c>
      <c r="C164" s="75" t="str">
        <f>'Таблица №8'!D167</f>
        <v>02</v>
      </c>
      <c r="D164" s="75">
        <f>'Таблица №8'!E167</f>
        <v>4</v>
      </c>
      <c r="E164" s="75"/>
      <c r="F164" s="61">
        <f>'Таблица №8'!G167</f>
        <v>0</v>
      </c>
      <c r="G164" s="61">
        <f>'Таблица №8'!H167</f>
        <v>350</v>
      </c>
      <c r="H164" s="61">
        <f>'Таблица №8'!I167</f>
        <v>0</v>
      </c>
      <c r="I164" s="61">
        <f>'Таблица №8'!J167</f>
        <v>0</v>
      </c>
    </row>
    <row r="165" spans="1:9" ht="24" outlineLevel="2">
      <c r="A165" s="46" t="str">
        <f>'Таблица №8'!A168</f>
        <v>Предоставление субсидий бюджетным, автономным учреждениям и иным некоммерческим организациям</v>
      </c>
      <c r="B165" s="75" t="str">
        <f>'Таблица №8'!C168</f>
        <v>0701</v>
      </c>
      <c r="C165" s="75" t="str">
        <f>'Таблица №8'!D168</f>
        <v>02</v>
      </c>
      <c r="D165" s="75">
        <f>'Таблица №8'!E168</f>
        <v>4</v>
      </c>
      <c r="E165" s="75">
        <f>'Таблица №8'!F168</f>
        <v>600</v>
      </c>
      <c r="F165" s="61">
        <f>'Таблица №8'!G168</f>
        <v>0</v>
      </c>
      <c r="G165" s="61">
        <f>'Таблица №8'!H168</f>
        <v>350</v>
      </c>
      <c r="H165" s="61">
        <f>'Таблица №8'!I168</f>
        <v>0</v>
      </c>
      <c r="I165" s="61">
        <f>'Таблица №8'!J168</f>
        <v>0</v>
      </c>
    </row>
    <row r="166" spans="1:9" ht="96" outlineLevel="2">
      <c r="A166" s="46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6" s="75" t="str">
        <f>'Таблица №8'!C169</f>
        <v>0701</v>
      </c>
      <c r="C166" s="75" t="str">
        <f>'Таблица №8'!D169</f>
        <v>22</v>
      </c>
      <c r="D166" s="75">
        <f>'Таблица №8'!E169</f>
        <v>0</v>
      </c>
      <c r="E166" s="75"/>
      <c r="F166" s="61">
        <f>'Таблица №8'!G169</f>
        <v>0</v>
      </c>
      <c r="G166" s="61">
        <f>'Таблица №8'!H169</f>
        <v>131.17443</v>
      </c>
      <c r="H166" s="61">
        <f>'Таблица №8'!I169</f>
        <v>131.17443</v>
      </c>
      <c r="I166" s="61">
        <f>'Таблица №8'!J169</f>
        <v>131.17443</v>
      </c>
    </row>
    <row r="167" spans="1:9" ht="24" outlineLevel="2">
      <c r="A167" s="46" t="str">
        <f>'Таблица №8'!A170</f>
        <v>Предоставление субсидий бюджетным, автономным учреждениям и иным некоммерческим организациям</v>
      </c>
      <c r="B167" s="75" t="str">
        <f>'Таблица №8'!C170</f>
        <v>0701</v>
      </c>
      <c r="C167" s="75" t="str">
        <f>'Таблица №8'!D170</f>
        <v>22</v>
      </c>
      <c r="D167" s="75">
        <f>'Таблица №8'!E170</f>
        <v>0</v>
      </c>
      <c r="E167" s="75">
        <f>'Таблица №8'!F170</f>
        <v>600</v>
      </c>
      <c r="F167" s="61">
        <f>'Таблица №8'!G170</f>
        <v>0</v>
      </c>
      <c r="G167" s="61">
        <f>'Таблица №8'!H170</f>
        <v>131.17443</v>
      </c>
      <c r="H167" s="61">
        <f>'Таблица №8'!I170</f>
        <v>131.17443</v>
      </c>
      <c r="I167" s="61">
        <f>'Таблица №8'!J170</f>
        <v>131.17443</v>
      </c>
    </row>
    <row r="168" spans="1:9" ht="36" outlineLevel="2">
      <c r="A168" s="46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168" s="75" t="str">
        <f>'Таблица №8'!C171</f>
        <v>0701</v>
      </c>
      <c r="C168" s="75" t="str">
        <f>'Таблица №8'!D171</f>
        <v>52</v>
      </c>
      <c r="D168" s="75">
        <f>'Таблица №8'!E171</f>
        <v>0</v>
      </c>
      <c r="E168" s="75"/>
      <c r="F168" s="61">
        <f>'Таблица №8'!G171</f>
        <v>0</v>
      </c>
      <c r="G168" s="61">
        <f>'Таблица №8'!H171</f>
        <v>26904.4</v>
      </c>
      <c r="H168" s="61">
        <f>'Таблица №8'!I171</f>
        <v>26632.399999999998</v>
      </c>
      <c r="I168" s="61">
        <f>'Таблица №8'!J171</f>
        <v>26598.3</v>
      </c>
    </row>
    <row r="169" spans="1:9" ht="24" outlineLevel="2">
      <c r="A169" s="46" t="str">
        <f>'Таблица №8'!A172</f>
        <v>Предоставление субсидий бюджетным, автономным учреждениям и иным некоммерческим организациям</v>
      </c>
      <c r="B169" s="75" t="str">
        <f>'Таблица №8'!C172</f>
        <v>0701</v>
      </c>
      <c r="C169" s="75" t="str">
        <f>'Таблица №8'!D172</f>
        <v>52</v>
      </c>
      <c r="D169" s="75">
        <f>'Таблица №8'!E172</f>
        <v>0</v>
      </c>
      <c r="E169" s="75">
        <f>'Таблица №8'!F172</f>
        <v>600</v>
      </c>
      <c r="F169" s="61">
        <f>'Таблица №8'!G172</f>
        <v>0</v>
      </c>
      <c r="G169" s="61">
        <f>'Таблица №8'!H172</f>
        <v>10500</v>
      </c>
      <c r="H169" s="61">
        <f>'Таблица №8'!I172</f>
        <v>10500</v>
      </c>
      <c r="I169" s="61">
        <f>'Таблица №8'!J172</f>
        <v>10500</v>
      </c>
    </row>
    <row r="170" spans="1:9" ht="36" outlineLevel="2">
      <c r="A170" s="46" t="str">
        <f>'Таблица №8'!A173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0" s="75" t="str">
        <f>'Таблица №8'!C173</f>
        <v>0701</v>
      </c>
      <c r="C170" s="75" t="str">
        <f>'Таблица №8'!D173</f>
        <v>52</v>
      </c>
      <c r="D170" s="75">
        <f>'Таблица №8'!E173</f>
        <v>0</v>
      </c>
      <c r="E170" s="75">
        <f>'Таблица №8'!F173</f>
        <v>600</v>
      </c>
      <c r="F170" s="61">
        <f>'Таблица №8'!G173</f>
        <v>0</v>
      </c>
      <c r="G170" s="61">
        <f>'Таблица №8'!H173</f>
        <v>16369.5</v>
      </c>
      <c r="H170" s="61">
        <f>'Таблица №8'!I173</f>
        <v>16102.3</v>
      </c>
      <c r="I170" s="61">
        <f>'Таблица №8'!J173</f>
        <v>16068.2</v>
      </c>
    </row>
    <row r="171" spans="1:9" ht="46.5" customHeight="1" hidden="1" outlineLevel="2">
      <c r="A171" s="46" t="str">
        <f>'Таблица №8'!A174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1" s="75" t="str">
        <f>'Таблица №8'!C174</f>
        <v>0701</v>
      </c>
      <c r="C171" s="75" t="str">
        <f>'Таблица №8'!D174</f>
        <v>52</v>
      </c>
      <c r="D171" s="75">
        <f>'Таблица №8'!E174</f>
        <v>0</v>
      </c>
      <c r="E171" s="75">
        <f>'Таблица №8'!F174</f>
        <v>600</v>
      </c>
      <c r="F171" s="61">
        <f>'Таблица №8'!G174</f>
        <v>0</v>
      </c>
      <c r="G171" s="61">
        <f>'Таблица №8'!H174</f>
        <v>0</v>
      </c>
      <c r="H171" s="61">
        <f>'Таблица №8'!I174</f>
        <v>0</v>
      </c>
      <c r="I171" s="61">
        <f>'Таблица №8'!J174</f>
        <v>0</v>
      </c>
    </row>
    <row r="172" spans="1:9" ht="23.25" customHeight="1" outlineLevel="2">
      <c r="A172" s="46" t="str">
        <f>'Таблица №8'!A175</f>
        <v>За счет средств на расходы на осуществление социальных гарантий молодым специалистам</v>
      </c>
      <c r="B172" s="75" t="str">
        <f>'Таблица №8'!C175</f>
        <v>0701</v>
      </c>
      <c r="C172" s="75" t="str">
        <f>'Таблица №8'!D175</f>
        <v>52</v>
      </c>
      <c r="D172" s="75">
        <f>'Таблица №8'!E175</f>
        <v>0</v>
      </c>
      <c r="E172" s="75">
        <f>'Таблица №8'!F175</f>
        <v>600</v>
      </c>
      <c r="F172" s="61">
        <f>'Таблица №8'!G175</f>
        <v>0</v>
      </c>
      <c r="G172" s="61">
        <f>'Таблица №8'!H175</f>
        <v>34.9</v>
      </c>
      <c r="H172" s="61">
        <f>'Таблица №8'!I175</f>
        <v>30.1</v>
      </c>
      <c r="I172" s="61">
        <f>'Таблица №8'!J175</f>
        <v>30.1</v>
      </c>
    </row>
    <row r="173" spans="1:9" ht="108" hidden="1" outlineLevel="2">
      <c r="A173" s="46" t="str">
        <f>'Таблица №8'!A176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75" t="str">
        <f>'Таблица №8'!C176</f>
        <v>0701</v>
      </c>
      <c r="C173" s="75" t="str">
        <f>'Таблица №8'!D176</f>
        <v>52</v>
      </c>
      <c r="D173" s="75">
        <f>'Таблица №8'!E176</f>
        <v>0</v>
      </c>
      <c r="E173" s="75">
        <f>'Таблица №8'!F176</f>
        <v>600</v>
      </c>
      <c r="F173" s="61">
        <f>'Таблица №8'!G176</f>
        <v>0</v>
      </c>
      <c r="G173" s="61">
        <f>'Таблица №8'!H176</f>
        <v>0</v>
      </c>
      <c r="H173" s="61">
        <f>'Таблица №8'!I176</f>
        <v>0</v>
      </c>
      <c r="I173" s="61">
        <f>'Таблица №8'!J176</f>
        <v>0</v>
      </c>
    </row>
    <row r="174" spans="1:9" ht="36" outlineLevel="2">
      <c r="A174" s="46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174" s="75" t="str">
        <f>'Таблица №8'!C177</f>
        <v>0701</v>
      </c>
      <c r="C174" s="75" t="str">
        <f>'Таблица №8'!D177</f>
        <v>53</v>
      </c>
      <c r="D174" s="75">
        <f>'Таблица №8'!E177</f>
        <v>0</v>
      </c>
      <c r="E174" s="75"/>
      <c r="F174" s="61">
        <f>'Таблица №8'!G177</f>
        <v>0</v>
      </c>
      <c r="G174" s="61">
        <f>'Таблица №8'!H177</f>
        <v>14121.9</v>
      </c>
      <c r="H174" s="61">
        <f>'Таблица №8'!I177</f>
        <v>13956.7</v>
      </c>
      <c r="I174" s="61">
        <f>'Таблица №8'!J177</f>
        <v>13956.7</v>
      </c>
    </row>
    <row r="175" spans="1:9" ht="12.75" outlineLevel="2">
      <c r="A175" s="46" t="str">
        <f>'Таблица №8'!A178</f>
        <v>Подпрограмма "Развитие дошкольного образования детей"</v>
      </c>
      <c r="B175" s="75" t="str">
        <f>'Таблица №8'!C178</f>
        <v>0701</v>
      </c>
      <c r="C175" s="75" t="str">
        <f>'Таблица №8'!D178</f>
        <v>53</v>
      </c>
      <c r="D175" s="75">
        <f>'Таблица №8'!E178</f>
        <v>1</v>
      </c>
      <c r="E175" s="75">
        <f>'Таблица №8'!F178</f>
        <v>0</v>
      </c>
      <c r="F175" s="61">
        <f>'Таблица №8'!G178</f>
        <v>0</v>
      </c>
      <c r="G175" s="61">
        <f>'Таблица №8'!H178</f>
        <v>14121.9</v>
      </c>
      <c r="H175" s="61">
        <f>'Таблица №8'!I178</f>
        <v>13956.7</v>
      </c>
      <c r="I175" s="61">
        <f>'Таблица №8'!J178</f>
        <v>13956.7</v>
      </c>
    </row>
    <row r="176" spans="1:9" ht="74.25" customHeight="1" outlineLevel="2">
      <c r="A176" s="46" t="str">
        <f>'Таблица №8'!A179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6" s="75" t="str">
        <f>'Таблица №8'!C179</f>
        <v>0701</v>
      </c>
      <c r="C176" s="75" t="str">
        <f>'Таблица №8'!D179</f>
        <v>53</v>
      </c>
      <c r="D176" s="75">
        <f>'Таблица №8'!E179</f>
        <v>1</v>
      </c>
      <c r="E176" s="75">
        <f>'Таблица №8'!F179</f>
        <v>600</v>
      </c>
      <c r="F176" s="61">
        <f>'Таблица №8'!G179</f>
        <v>0</v>
      </c>
      <c r="G176" s="61">
        <f>'Таблица №8'!H179</f>
        <v>10121.9</v>
      </c>
      <c r="H176" s="61">
        <f>'Таблица №8'!I179</f>
        <v>9956.7</v>
      </c>
      <c r="I176" s="61">
        <f>'Таблица №8'!J179</f>
        <v>9956.7</v>
      </c>
    </row>
    <row r="177" spans="1:9" ht="51" customHeight="1" hidden="1" outlineLevel="2">
      <c r="A177" s="46" t="str">
        <f>'Таблица №8'!A180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7" s="75" t="str">
        <f>'Таблица №8'!C180</f>
        <v>0701</v>
      </c>
      <c r="C177" s="75" t="str">
        <f>'Таблица №8'!D180</f>
        <v>53</v>
      </c>
      <c r="D177" s="75">
        <f>'Таблица №8'!E180</f>
        <v>1</v>
      </c>
      <c r="E177" s="75">
        <f>'Таблица №8'!F180</f>
        <v>600</v>
      </c>
      <c r="F177" s="61">
        <f>'Таблица №8'!G180</f>
        <v>0</v>
      </c>
      <c r="G177" s="61">
        <f>'Таблица №8'!H180</f>
        <v>0</v>
      </c>
      <c r="H177" s="61">
        <f>'Таблица №8'!I180</f>
        <v>0</v>
      </c>
      <c r="I177" s="61">
        <f>'Таблица №8'!J180</f>
        <v>0</v>
      </c>
    </row>
    <row r="178" spans="1:9" ht="24" outlineLevel="2">
      <c r="A178" s="46" t="str">
        <f>'Таблица №8'!A181</f>
        <v>Предоставление субсидий бюджетным, автономным учреждениям и иным некоммерческим организациям</v>
      </c>
      <c r="B178" s="75" t="str">
        <f>'Таблица №8'!C181</f>
        <v>0701</v>
      </c>
      <c r="C178" s="75" t="str">
        <f>'Таблица №8'!D181</f>
        <v>53</v>
      </c>
      <c r="D178" s="75">
        <f>'Таблица №8'!E181</f>
        <v>1</v>
      </c>
      <c r="E178" s="75">
        <f>'Таблица №8'!F181</f>
        <v>600</v>
      </c>
      <c r="F178" s="61">
        <f>'Таблица №8'!G181</f>
        <v>0</v>
      </c>
      <c r="G178" s="61">
        <f>'Таблица №8'!H181</f>
        <v>4000</v>
      </c>
      <c r="H178" s="61">
        <f>'Таблица №8'!I181</f>
        <v>4000</v>
      </c>
      <c r="I178" s="61">
        <f>'Таблица №8'!J181</f>
        <v>4000</v>
      </c>
    </row>
    <row r="179" spans="1:9" ht="24" hidden="1" outlineLevel="2">
      <c r="A179" s="46" t="str">
        <f>'Таблица №8'!A182</f>
        <v>Непрограммные расходы органов местного самоуправления Алексеевского муниципального района</v>
      </c>
      <c r="B179" s="75" t="str">
        <f>'Таблица №8'!C182</f>
        <v>0701</v>
      </c>
      <c r="C179" s="75" t="str">
        <f>'Таблица №8'!D182</f>
        <v>99</v>
      </c>
      <c r="D179" s="75">
        <f>'Таблица №8'!E182</f>
        <v>0</v>
      </c>
      <c r="E179" s="75"/>
      <c r="F179" s="61">
        <f>'Таблица №8'!G182</f>
        <v>0</v>
      </c>
      <c r="G179" s="61">
        <f>'Таблица №8'!H182</f>
        <v>0</v>
      </c>
      <c r="H179" s="61">
        <f>'Таблица №8'!I182</f>
        <v>0</v>
      </c>
      <c r="I179" s="61">
        <f>'Таблица №8'!J182</f>
        <v>0</v>
      </c>
    </row>
    <row r="180" spans="1:9" ht="16.5" customHeight="1" hidden="1" outlineLevel="2">
      <c r="A180" s="46" t="str">
        <f>'Таблица №8'!A183</f>
        <v>Резервный фонд Администрации Волгоградской области</v>
      </c>
      <c r="B180" s="75" t="str">
        <f>'Таблица №8'!C183</f>
        <v>0701</v>
      </c>
      <c r="C180" s="75" t="str">
        <f>'Таблица №8'!D183</f>
        <v>99</v>
      </c>
      <c r="D180" s="75">
        <f>'Таблица №8'!E183</f>
        <v>0</v>
      </c>
      <c r="E180" s="75">
        <f>'Таблица №8'!F183</f>
        <v>0</v>
      </c>
      <c r="F180" s="61">
        <f>'Таблица №8'!G183</f>
        <v>0</v>
      </c>
      <c r="G180" s="61">
        <f>'Таблица №8'!H183</f>
        <v>0</v>
      </c>
      <c r="H180" s="61">
        <f>'Таблица №8'!I183</f>
        <v>0</v>
      </c>
      <c r="I180" s="61">
        <f>'Таблица №8'!J183</f>
        <v>0</v>
      </c>
    </row>
    <row r="181" spans="1:9" ht="24" hidden="1" outlineLevel="2">
      <c r="A181" s="46" t="str">
        <f>'Таблица №8'!A184</f>
        <v>Предоставление субсидий бюджетным, автономным учреждениям и иным некоммерческим организациям</v>
      </c>
      <c r="B181" s="75" t="str">
        <f>'Таблица №8'!C184</f>
        <v>0701</v>
      </c>
      <c r="C181" s="75" t="str">
        <f>'Таблица №8'!D184</f>
        <v>99</v>
      </c>
      <c r="D181" s="75">
        <f>'Таблица №8'!E184</f>
        <v>0</v>
      </c>
      <c r="E181" s="75">
        <f>'Таблица №8'!F184</f>
        <v>600</v>
      </c>
      <c r="F181" s="61">
        <f>'Таблица №8'!G184</f>
        <v>0</v>
      </c>
      <c r="G181" s="61">
        <f>'Таблица №8'!H184</f>
        <v>0</v>
      </c>
      <c r="H181" s="61">
        <f>'Таблица №8'!I184</f>
        <v>0</v>
      </c>
      <c r="I181" s="61">
        <f>'Таблица №8'!J184</f>
        <v>0</v>
      </c>
    </row>
    <row r="182" spans="1:9" ht="16.5" customHeight="1" outlineLevel="5">
      <c r="A182" s="46" t="str">
        <f>'Таблица №8'!A185</f>
        <v>Общее образование</v>
      </c>
      <c r="B182" s="75" t="str">
        <f>'Таблица №8'!C185</f>
        <v>0702</v>
      </c>
      <c r="C182" s="75"/>
      <c r="D182" s="75"/>
      <c r="E182" s="75"/>
      <c r="F182" s="61">
        <f>'Таблица №8'!G185</f>
        <v>0</v>
      </c>
      <c r="G182" s="61">
        <f>'Таблица №8'!H185</f>
        <v>320377.52535</v>
      </c>
      <c r="H182" s="61">
        <f>'Таблица №8'!I185</f>
        <v>274002.35397999996</v>
      </c>
      <c r="I182" s="61">
        <f>'Таблица №8'!J185</f>
        <v>177582.33587</v>
      </c>
    </row>
    <row r="183" spans="1:9" ht="24" outlineLevel="5">
      <c r="A183" s="46" t="str">
        <f>'Таблица №8'!A186</f>
        <v>Школы-детские сады, школы начальные, неполные средние и средние</v>
      </c>
      <c r="B183" s="75" t="str">
        <f>'Таблица №8'!C186</f>
        <v>0702</v>
      </c>
      <c r="C183" s="75"/>
      <c r="D183" s="75"/>
      <c r="E183" s="75"/>
      <c r="F183" s="61">
        <f>'Таблица №8'!G186</f>
        <v>0</v>
      </c>
      <c r="G183" s="61">
        <f>'Таблица №8'!H186</f>
        <v>320377.52535</v>
      </c>
      <c r="H183" s="61">
        <f>'Таблица №8'!I186</f>
        <v>274002.35397999996</v>
      </c>
      <c r="I183" s="61">
        <f>'Таблица №8'!J186</f>
        <v>177582.33587</v>
      </c>
    </row>
    <row r="184" spans="1:9" ht="36.75" customHeight="1" outlineLevel="5">
      <c r="A184" s="46" t="str">
        <f>'Таблица №8'!A187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75" t="str">
        <f>'Таблица №8'!C187</f>
        <v>0702</v>
      </c>
      <c r="C184" s="75" t="str">
        <f>'Таблица №8'!D187</f>
        <v>02</v>
      </c>
      <c r="D184" s="75">
        <f>'Таблица №8'!E187</f>
        <v>0</v>
      </c>
      <c r="E184" s="75"/>
      <c r="F184" s="61">
        <f>'Таблица №8'!G187</f>
        <v>0</v>
      </c>
      <c r="G184" s="61">
        <f>'Таблица №8'!H187</f>
        <v>600</v>
      </c>
      <c r="H184" s="61">
        <f>'Таблица №8'!I187</f>
        <v>0</v>
      </c>
      <c r="I184" s="61">
        <f>'Таблица №8'!J187</f>
        <v>0</v>
      </c>
    </row>
    <row r="185" spans="1:9" ht="33.75" customHeight="1" hidden="1" outlineLevel="5">
      <c r="A185" s="46" t="str">
        <f>'Таблица №8'!A188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75" t="str">
        <f>'Таблица №8'!C188</f>
        <v>0702</v>
      </c>
      <c r="C185" s="75" t="str">
        <f>'Таблица №8'!D188</f>
        <v>02</v>
      </c>
      <c r="D185" s="75">
        <f>'Таблица №8'!E188</f>
        <v>3</v>
      </c>
      <c r="E185" s="75"/>
      <c r="F185" s="61">
        <f>'Таблица №8'!G188</f>
        <v>0</v>
      </c>
      <c r="G185" s="61">
        <f>'Таблица №8'!H188</f>
        <v>0</v>
      </c>
      <c r="H185" s="61">
        <f>'Таблица №8'!I188</f>
        <v>0</v>
      </c>
      <c r="I185" s="61">
        <f>'Таблица №8'!J188</f>
        <v>0</v>
      </c>
    </row>
    <row r="186" spans="1:9" ht="24" hidden="1" outlineLevel="5">
      <c r="A186" s="46" t="str">
        <f>'Таблица №8'!A189</f>
        <v>Закупка товаров, работ и услуг для государственных (муниципальных) нужд</v>
      </c>
      <c r="B186" s="75" t="str">
        <f>'Таблица №8'!C189</f>
        <v>0702</v>
      </c>
      <c r="C186" s="75" t="str">
        <f>'Таблица №8'!D189</f>
        <v>02</v>
      </c>
      <c r="D186" s="75">
        <f>'Таблица №8'!E189</f>
        <v>3</v>
      </c>
      <c r="E186" s="75" t="s">
        <v>145</v>
      </c>
      <c r="F186" s="61">
        <f>'Таблица №8'!G189</f>
        <v>0</v>
      </c>
      <c r="G186" s="61">
        <f>'Таблица №8'!H189</f>
        <v>0</v>
      </c>
      <c r="H186" s="61">
        <f>'Таблица №8'!I189</f>
        <v>0</v>
      </c>
      <c r="I186" s="61">
        <f>'Таблица №8'!J189</f>
        <v>0</v>
      </c>
    </row>
    <row r="187" spans="1:9" ht="24" hidden="1" outlineLevel="5">
      <c r="A187" s="46" t="str">
        <f>'Таблица №8'!A190</f>
        <v>Предоставление субсидий бюджетным, автономным учреждениям и иным некоммерческим организациям</v>
      </c>
      <c r="B187" s="75" t="str">
        <f>'Таблица №8'!C190</f>
        <v>0702</v>
      </c>
      <c r="C187" s="75" t="str">
        <f>'Таблица №8'!D190</f>
        <v>02</v>
      </c>
      <c r="D187" s="75">
        <f>'Таблица №8'!E190</f>
        <v>3</v>
      </c>
      <c r="E187" s="75">
        <f>'Таблица №8'!F190</f>
        <v>600</v>
      </c>
      <c r="F187" s="61">
        <f>'Таблица №8'!G190</f>
        <v>0</v>
      </c>
      <c r="G187" s="61">
        <f>'Таблица №8'!H190</f>
        <v>0</v>
      </c>
      <c r="H187" s="61">
        <f>'Таблица №8'!I190</f>
        <v>0</v>
      </c>
      <c r="I187" s="61">
        <f>'Таблица №8'!J190</f>
        <v>0</v>
      </c>
    </row>
    <row r="188" spans="1:9" ht="36.75" customHeight="1" outlineLevel="5">
      <c r="A188" s="46" t="str">
        <f>'Таблица №8'!A191</f>
        <v>Подпрограмма "Энергосбережение и повышение энергетической эффективности Алексеевского муниципального района"</v>
      </c>
      <c r="B188" s="75" t="str">
        <f>'Таблица №8'!C191</f>
        <v>0702</v>
      </c>
      <c r="C188" s="75" t="str">
        <f>'Таблица №8'!D191</f>
        <v>02</v>
      </c>
      <c r="D188" s="75">
        <f>'Таблица №8'!E191</f>
        <v>4</v>
      </c>
      <c r="E188" s="75"/>
      <c r="F188" s="61">
        <f>'Таблица №8'!G191</f>
        <v>0</v>
      </c>
      <c r="G188" s="61">
        <f>'Таблица №8'!H191</f>
        <v>600</v>
      </c>
      <c r="H188" s="61">
        <f>'Таблица №8'!I191</f>
        <v>0</v>
      </c>
      <c r="I188" s="61">
        <f>'Таблица №8'!J191</f>
        <v>0</v>
      </c>
    </row>
    <row r="189" spans="1:9" ht="24" outlineLevel="5">
      <c r="A189" s="46" t="str">
        <f>'Таблица №8'!A192</f>
        <v>Закупка товаров, работ и услуг для государственных (муниципальных) нужд</v>
      </c>
      <c r="B189" s="75" t="str">
        <f>'Таблица №8'!C192</f>
        <v>0702</v>
      </c>
      <c r="C189" s="75" t="str">
        <f>'Таблица №8'!D192</f>
        <v>02</v>
      </c>
      <c r="D189" s="75">
        <f>'Таблица №8'!E192</f>
        <v>4</v>
      </c>
      <c r="E189" s="75">
        <f>'Таблица №8'!F192</f>
        <v>200</v>
      </c>
      <c r="F189" s="61">
        <f>'Таблица №8'!G192</f>
        <v>0</v>
      </c>
      <c r="G189" s="61">
        <f>'Таблица №8'!H192</f>
        <v>40</v>
      </c>
      <c r="H189" s="61">
        <f>'Таблица №8'!I192</f>
        <v>0</v>
      </c>
      <c r="I189" s="61">
        <f>'Таблица №8'!J192</f>
        <v>0</v>
      </c>
    </row>
    <row r="190" spans="1:9" ht="21.75" customHeight="1" outlineLevel="5">
      <c r="A190" s="46" t="str">
        <f>'Таблица №8'!A193</f>
        <v>Предоставление субсидий бюджетным, автономным учреждениям и иным некоммерческим организациям</v>
      </c>
      <c r="B190" s="75" t="str">
        <f>'Таблица №8'!C193</f>
        <v>0702</v>
      </c>
      <c r="C190" s="75" t="str">
        <f>'Таблица №8'!D193</f>
        <v>02</v>
      </c>
      <c r="D190" s="75">
        <f>'Таблица №8'!E193</f>
        <v>4</v>
      </c>
      <c r="E190" s="75">
        <f>'Таблица №8'!F193</f>
        <v>600</v>
      </c>
      <c r="F190" s="61">
        <f>'Таблица №8'!G193</f>
        <v>0</v>
      </c>
      <c r="G190" s="61">
        <f>'Таблица №8'!H193</f>
        <v>560</v>
      </c>
      <c r="H190" s="61">
        <f>'Таблица №8'!I193</f>
        <v>0</v>
      </c>
      <c r="I190" s="61">
        <f>'Таблица №8'!J193</f>
        <v>0</v>
      </c>
    </row>
    <row r="191" spans="1:9" ht="60" hidden="1" outlineLevel="5">
      <c r="A191" s="46" t="str">
        <f>'Таблица №8'!A194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75" t="str">
        <f>'Таблица №8'!C194</f>
        <v>0702</v>
      </c>
      <c r="C191" s="75" t="str">
        <f>'Таблица №8'!D194</f>
        <v>02</v>
      </c>
      <c r="D191" s="75">
        <f>'Таблица №8'!E194</f>
        <v>4</v>
      </c>
      <c r="E191" s="75">
        <f>'Таблица №8'!F194</f>
        <v>600</v>
      </c>
      <c r="F191" s="61">
        <f>'Таблица №8'!G194</f>
        <v>0</v>
      </c>
      <c r="G191" s="61">
        <f>'Таблица №8'!H194</f>
        <v>0</v>
      </c>
      <c r="H191" s="61">
        <f>'Таблица №8'!I194</f>
        <v>0</v>
      </c>
      <c r="I191" s="61">
        <f>'Таблица №8'!J194</f>
        <v>0</v>
      </c>
    </row>
    <row r="192" spans="1:9" ht="36" hidden="1" outlineLevel="5">
      <c r="A192" s="46" t="str">
        <f>'Таблица №8'!A195</f>
        <v>Муниципальная программа "Развитие физической культуры и спорта в Алексеевском муниципальном районе на 2019-2023 годы"</v>
      </c>
      <c r="B192" s="75" t="str">
        <f>'Таблица №8'!C195</f>
        <v>0702</v>
      </c>
      <c r="C192" s="75" t="str">
        <f>'Таблица №8'!D195</f>
        <v>17</v>
      </c>
      <c r="D192" s="75">
        <f>'Таблица №8'!E195</f>
        <v>0</v>
      </c>
      <c r="E192" s="75"/>
      <c r="F192" s="61">
        <f>'Таблица №8'!G195</f>
        <v>0</v>
      </c>
      <c r="G192" s="61">
        <f>'Таблица №8'!H195</f>
        <v>0</v>
      </c>
      <c r="H192" s="61">
        <f>'Таблица №8'!I195</f>
        <v>0</v>
      </c>
      <c r="I192" s="61">
        <f>'Таблица №8'!J195</f>
        <v>0</v>
      </c>
    </row>
    <row r="193" spans="1:9" ht="84" hidden="1" outlineLevel="5">
      <c r="A193" s="46" t="str">
        <f>'Таблица №8'!A196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75" t="str">
        <f>'Таблица №8'!C196</f>
        <v>0702</v>
      </c>
      <c r="C193" s="75" t="str">
        <f>'Таблица №8'!D196</f>
        <v>17</v>
      </c>
      <c r="D193" s="75">
        <f>'Таблица №8'!E196</f>
        <v>0</v>
      </c>
      <c r="E193" s="75">
        <f>'Таблица №8'!F196</f>
        <v>600</v>
      </c>
      <c r="F193" s="61">
        <f>'Таблица №8'!G196</f>
        <v>0</v>
      </c>
      <c r="G193" s="61">
        <f>'Таблица №8'!H196</f>
        <v>0</v>
      </c>
      <c r="H193" s="61">
        <f>'Таблица №8'!I196</f>
        <v>0</v>
      </c>
      <c r="I193" s="61">
        <f>'Таблица №8'!J196</f>
        <v>0</v>
      </c>
    </row>
    <row r="194" spans="1:9" ht="84" hidden="1" outlineLevel="5">
      <c r="A194" s="46" t="str">
        <f>'Таблица №8'!A197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75" t="str">
        <f>'Таблица №8'!C197</f>
        <v>0702</v>
      </c>
      <c r="C194" s="75" t="str">
        <f>'Таблица №8'!D197</f>
        <v>17</v>
      </c>
      <c r="D194" s="75">
        <f>'Таблица №8'!E197</f>
        <v>0</v>
      </c>
      <c r="E194" s="75">
        <f>'Таблица №8'!F197</f>
        <v>600</v>
      </c>
      <c r="F194" s="61">
        <f>'Таблица №8'!G197</f>
        <v>0</v>
      </c>
      <c r="G194" s="61">
        <f>'Таблица №8'!H197</f>
        <v>0</v>
      </c>
      <c r="H194" s="61">
        <f>'Таблица №8'!I197</f>
        <v>0</v>
      </c>
      <c r="I194" s="61">
        <f>'Таблица №8'!J197</f>
        <v>0</v>
      </c>
    </row>
    <row r="195" spans="1:9" ht="96" outlineLevel="5">
      <c r="A195" s="46" t="str">
        <f>'Таблица №8'!A198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5" s="75" t="str">
        <f>'Таблица №8'!C198</f>
        <v>0702</v>
      </c>
      <c r="C195" s="75" t="str">
        <f>'Таблица №8'!D198</f>
        <v>22</v>
      </c>
      <c r="D195" s="75">
        <f>'Таблица №8'!E198</f>
        <v>0</v>
      </c>
      <c r="E195" s="75"/>
      <c r="F195" s="61">
        <f>'Таблица №8'!G198</f>
        <v>0</v>
      </c>
      <c r="G195" s="61">
        <f>'Таблица №8'!H198</f>
        <v>1377.0477899999998</v>
      </c>
      <c r="H195" s="61">
        <f>'Таблица №8'!I198</f>
        <v>1377.0477899999998</v>
      </c>
      <c r="I195" s="61">
        <f>'Таблица №8'!J198</f>
        <v>1377.0477899999998</v>
      </c>
    </row>
    <row r="196" spans="1:9" ht="24" outlineLevel="5">
      <c r="A196" s="46" t="str">
        <f>'Таблица №8'!A199</f>
        <v>Закупка товаров, работ и услуг для государственных (муниципальных) нужд</v>
      </c>
      <c r="B196" s="75" t="str">
        <f>'Таблица №8'!C199</f>
        <v>0702</v>
      </c>
      <c r="C196" s="75" t="str">
        <f>'Таблица №8'!D199</f>
        <v>22</v>
      </c>
      <c r="D196" s="75">
        <f>'Таблица №8'!E199</f>
        <v>0</v>
      </c>
      <c r="E196" s="75">
        <f>'Таблица №8'!F199</f>
        <v>200</v>
      </c>
      <c r="F196" s="61">
        <f>'Таблица №8'!G199</f>
        <v>0</v>
      </c>
      <c r="G196" s="61">
        <f>'Таблица №8'!H199</f>
        <v>50.72022</v>
      </c>
      <c r="H196" s="61">
        <f>'Таблица №8'!I199</f>
        <v>50.72022</v>
      </c>
      <c r="I196" s="61">
        <f>'Таблица №8'!J199</f>
        <v>50.72022</v>
      </c>
    </row>
    <row r="197" spans="1:9" ht="24" outlineLevel="5">
      <c r="A197" s="46" t="str">
        <f>'Таблица №8'!A200</f>
        <v>Предоставление субсидий бюджетным, автономным учреждениям и иным некоммерческим организациям</v>
      </c>
      <c r="B197" s="75" t="str">
        <f>'Таблица №8'!C200</f>
        <v>0702</v>
      </c>
      <c r="C197" s="75" t="str">
        <f>'Таблица №8'!D200</f>
        <v>22</v>
      </c>
      <c r="D197" s="75">
        <f>'Таблица №8'!E200</f>
        <v>0</v>
      </c>
      <c r="E197" s="75">
        <f>'Таблица №8'!F200</f>
        <v>600</v>
      </c>
      <c r="F197" s="61">
        <f>'Таблица №8'!G200</f>
        <v>0</v>
      </c>
      <c r="G197" s="61">
        <f>'Таблица №8'!H200</f>
        <v>1326.32757</v>
      </c>
      <c r="H197" s="61">
        <f>'Таблица №8'!I200</f>
        <v>1326.32757</v>
      </c>
      <c r="I197" s="61">
        <f>'Таблица №8'!J200</f>
        <v>1326.32757</v>
      </c>
    </row>
    <row r="198" spans="1:9" ht="36" outlineLevel="5">
      <c r="A198" s="46" t="str">
        <f>'Таблица №8'!A201</f>
        <v>Муниципальная программа "Развитие образования детей на территории Алексеевского муниципального района на 2023-2025 годы"</v>
      </c>
      <c r="B198" s="75" t="str">
        <f>'Таблица №8'!C201</f>
        <v>0702</v>
      </c>
      <c r="C198" s="75" t="str">
        <f>'Таблица №8'!D201</f>
        <v>53</v>
      </c>
      <c r="D198" s="75">
        <f>'Таблица №8'!E201</f>
        <v>0</v>
      </c>
      <c r="E198" s="75"/>
      <c r="F198" s="61">
        <f>'Таблица №8'!G201</f>
        <v>0</v>
      </c>
      <c r="G198" s="61">
        <f>'Таблица №8'!H201</f>
        <v>318400.47756</v>
      </c>
      <c r="H198" s="61">
        <f>'Таблица №8'!I201</f>
        <v>272625.30619</v>
      </c>
      <c r="I198" s="61">
        <f>'Таблица №8'!J201</f>
        <v>176205.28808</v>
      </c>
    </row>
    <row r="199" spans="1:9" ht="12.75" outlineLevel="5">
      <c r="A199" s="46" t="str">
        <f>'Таблица №8'!A202</f>
        <v>Подпрограмма "Развитие общего образования детей"</v>
      </c>
      <c r="B199" s="75" t="str">
        <f>'Таблица №8'!C202</f>
        <v>0702</v>
      </c>
      <c r="C199" s="75" t="str">
        <f>'Таблица №8'!D202</f>
        <v>53</v>
      </c>
      <c r="D199" s="75">
        <f>'Таблица №8'!E202</f>
        <v>2</v>
      </c>
      <c r="E199" s="75" t="s">
        <v>9</v>
      </c>
      <c r="F199" s="61">
        <f>'Таблица №8'!G202</f>
        <v>0</v>
      </c>
      <c r="G199" s="61">
        <f>'Таблица №8'!H202</f>
        <v>318400.47756</v>
      </c>
      <c r="H199" s="61">
        <f>'Таблица №8'!I202</f>
        <v>272625.30619</v>
      </c>
      <c r="I199" s="61">
        <f>'Таблица №8'!J202</f>
        <v>176205.28808</v>
      </c>
    </row>
    <row r="200" spans="1:9" ht="12" customHeight="1" outlineLevel="5">
      <c r="A200" s="46" t="str">
        <f>'Таблица №8'!A203</f>
        <v>За счет средств бюджета муниципального района</v>
      </c>
      <c r="B200" s="75" t="str">
        <f>'Таблица №8'!C203</f>
        <v>0702</v>
      </c>
      <c r="C200" s="75" t="str">
        <f>'Таблица №8'!D203</f>
        <v>53</v>
      </c>
      <c r="D200" s="75">
        <f>'Таблица №8'!E203</f>
        <v>2</v>
      </c>
      <c r="E200" s="75" t="s">
        <v>9</v>
      </c>
      <c r="F200" s="61">
        <f>'Таблица №8'!G203</f>
        <v>0</v>
      </c>
      <c r="G200" s="61">
        <f>'Таблица №8'!H203</f>
        <v>23330.21002</v>
      </c>
      <c r="H200" s="61">
        <f>'Таблица №8'!I203</f>
        <v>24042.513359999997</v>
      </c>
      <c r="I200" s="61">
        <f>'Таблица №8'!J203</f>
        <v>23497.39188</v>
      </c>
    </row>
    <row r="201" spans="1:9" ht="48" hidden="1" outlineLevel="5">
      <c r="A201" s="46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75" t="str">
        <f>'Таблица №8'!C204</f>
        <v>0702</v>
      </c>
      <c r="C201" s="75" t="str">
        <f>'Таблица №8'!D204</f>
        <v>53</v>
      </c>
      <c r="D201" s="75">
        <f>'Таблица №8'!E204</f>
        <v>2</v>
      </c>
      <c r="E201" s="75">
        <f>'Таблица №8'!F204</f>
        <v>100</v>
      </c>
      <c r="F201" s="61">
        <f>'Таблица №8'!G204</f>
        <v>0</v>
      </c>
      <c r="G201" s="61">
        <f>'Таблица №8'!H204</f>
        <v>0</v>
      </c>
      <c r="H201" s="61">
        <f>'Таблица №8'!I204</f>
        <v>0</v>
      </c>
      <c r="I201" s="61">
        <f>'Таблица №8'!J204</f>
        <v>0</v>
      </c>
    </row>
    <row r="202" spans="1:9" ht="24.75" customHeight="1" outlineLevel="5">
      <c r="A202" s="46" t="str">
        <f>'Таблица №8'!A205</f>
        <v>Закупка товаров, работ и услуг для государственных (муниципальных) нужд</v>
      </c>
      <c r="B202" s="75" t="str">
        <f>'Таблица №8'!C205</f>
        <v>0702</v>
      </c>
      <c r="C202" s="75" t="str">
        <f>'Таблица №8'!D205</f>
        <v>53</v>
      </c>
      <c r="D202" s="75">
        <f>'Таблица №8'!E205</f>
        <v>2</v>
      </c>
      <c r="E202" s="75">
        <f>'Таблица №8'!F205</f>
        <v>200</v>
      </c>
      <c r="F202" s="61">
        <f>'Таблица №8'!G205</f>
        <v>0</v>
      </c>
      <c r="G202" s="61">
        <f>'Таблица №8'!H205</f>
        <v>622</v>
      </c>
      <c r="H202" s="61">
        <f>'Таблица №8'!I205</f>
        <v>622</v>
      </c>
      <c r="I202" s="61">
        <f>'Таблица №8'!J205</f>
        <v>622</v>
      </c>
    </row>
    <row r="203" spans="1:9" ht="84" outlineLevel="5">
      <c r="A203" s="46" t="str">
        <f>'Таблица №8'!A206</f>
        <v>Закупка товаров, работ и услуг для государственных (муниципальных) нужд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03" s="75" t="str">
        <f>'Таблица №8'!C206</f>
        <v>0702</v>
      </c>
      <c r="C203" s="75" t="str">
        <f>'Таблица №8'!D206</f>
        <v>53</v>
      </c>
      <c r="D203" s="75">
        <f>'Таблица №8'!E206</f>
        <v>2</v>
      </c>
      <c r="E203" s="75">
        <f>'Таблица №8'!F206</f>
        <v>200</v>
      </c>
      <c r="F203" s="61">
        <f>'Таблица №8'!G206</f>
        <v>0</v>
      </c>
      <c r="G203" s="61">
        <f>'Таблица №8'!H206</f>
        <v>22.42</v>
      </c>
      <c r="H203" s="61">
        <f>'Таблица №8'!I206</f>
        <v>22.42</v>
      </c>
      <c r="I203" s="61">
        <f>'Таблица №8'!J206</f>
        <v>22.42</v>
      </c>
    </row>
    <row r="204" spans="1:9" ht="50.25" customHeight="1" outlineLevel="5">
      <c r="A204" s="46" t="str">
        <f>'Таблица №8'!A207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5" t="str">
        <f>'Таблица №8'!C207</f>
        <v>0702</v>
      </c>
      <c r="C204" s="75" t="str">
        <f>'Таблица №8'!D207</f>
        <v>53</v>
      </c>
      <c r="D204" s="75">
        <f>'Таблица №8'!E207</f>
        <v>2</v>
      </c>
      <c r="E204" s="75">
        <f>'Таблица №8'!F207</f>
        <v>200</v>
      </c>
      <c r="F204" s="61">
        <f>'Таблица №8'!G207</f>
        <v>0</v>
      </c>
      <c r="G204" s="61">
        <f>'Таблица №8'!H207</f>
        <v>29.89</v>
      </c>
      <c r="H204" s="61">
        <f>'Таблица №8'!I207</f>
        <v>24.86</v>
      </c>
      <c r="I204" s="61">
        <f>'Таблица №8'!J207</f>
        <v>24.86</v>
      </c>
    </row>
    <row r="205" spans="1:9" ht="15.75" customHeight="1" outlineLevel="5">
      <c r="A205" s="46" t="str">
        <f>'Таблица №8'!A208</f>
        <v>Иные бюджетные ассигнования</v>
      </c>
      <c r="B205" s="75" t="str">
        <f>'Таблица №8'!C208</f>
        <v>0702</v>
      </c>
      <c r="C205" s="75" t="str">
        <f>'Таблица №8'!D208</f>
        <v>53</v>
      </c>
      <c r="D205" s="75">
        <f>'Таблица №8'!E208</f>
        <v>2</v>
      </c>
      <c r="E205" s="75">
        <f>'Таблица №8'!F208</f>
        <v>800</v>
      </c>
      <c r="F205" s="61">
        <f>'Таблица №8'!G208</f>
        <v>0</v>
      </c>
      <c r="G205" s="61">
        <f>'Таблица №8'!H208</f>
        <v>30</v>
      </c>
      <c r="H205" s="61">
        <f>'Таблица №8'!I208</f>
        <v>30</v>
      </c>
      <c r="I205" s="61">
        <f>'Таблица №8'!J208</f>
        <v>30</v>
      </c>
    </row>
    <row r="206" spans="1:9" ht="60" outlineLevel="5">
      <c r="A206" s="46" t="str">
        <f>'Таблица №8'!A209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6" s="75" t="str">
        <f>'Таблица №8'!C209</f>
        <v>0702</v>
      </c>
      <c r="C206" s="75" t="str">
        <f>'Таблица №8'!D209</f>
        <v>53</v>
      </c>
      <c r="D206" s="75">
        <f>'Таблица №8'!E209</f>
        <v>2</v>
      </c>
      <c r="E206" s="75">
        <f>'Таблица №8'!F209</f>
        <v>600</v>
      </c>
      <c r="F206" s="61">
        <f>'Таблица №8'!G209</f>
        <v>0</v>
      </c>
      <c r="G206" s="61">
        <f>'Таблица №8'!H209</f>
        <v>1928.2095</v>
      </c>
      <c r="H206" s="61">
        <f>'Таблица №8'!I209</f>
        <v>1874.2</v>
      </c>
      <c r="I206" s="61">
        <f>'Таблица №8'!J209</f>
        <v>1837</v>
      </c>
    </row>
    <row r="207" spans="1:9" ht="31.5" customHeight="1" outlineLevel="5">
      <c r="A207" s="46" t="str">
        <f>'Таблица №8'!A210</f>
        <v>Предоставление субсидий бюджетным, автономным учреждениям и иным некоммерческим организациям</v>
      </c>
      <c r="B207" s="75" t="str">
        <f>'Таблица №8'!C210</f>
        <v>0702</v>
      </c>
      <c r="C207" s="75" t="str">
        <f>'Таблица №8'!D210</f>
        <v>53</v>
      </c>
      <c r="D207" s="75">
        <f>'Таблица №8'!E210</f>
        <v>2</v>
      </c>
      <c r="E207" s="75">
        <f>'Таблица №8'!F210</f>
        <v>600</v>
      </c>
      <c r="F207" s="61">
        <f>'Таблица №8'!G210</f>
        <v>0</v>
      </c>
      <c r="G207" s="61">
        <f>'Таблица №8'!H210</f>
        <v>17766.7075</v>
      </c>
      <c r="H207" s="61">
        <f>'Таблица №8'!I210</f>
        <v>18584.716999999997</v>
      </c>
      <c r="I207" s="61">
        <f>'Таблица №8'!J210</f>
        <v>18584.717</v>
      </c>
    </row>
    <row r="208" spans="1:9" ht="37.5" customHeight="1" outlineLevel="5">
      <c r="A208" s="46" t="str">
        <f>'Таблица №8'!A211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75" t="str">
        <f>'Таблица №8'!C211</f>
        <v>0702</v>
      </c>
      <c r="C208" s="75" t="str">
        <f>'Таблица №8'!D211</f>
        <v>53</v>
      </c>
      <c r="D208" s="75">
        <f>'Таблица №8'!E211</f>
        <v>2</v>
      </c>
      <c r="E208" s="75">
        <f>'Таблица №8'!F211</f>
        <v>600</v>
      </c>
      <c r="F208" s="61">
        <f>'Таблица №8'!G211</f>
        <v>0</v>
      </c>
      <c r="G208" s="61">
        <f>'Таблица №8'!H211</f>
        <v>25</v>
      </c>
      <c r="H208" s="61">
        <f>'Таблица №8'!I211</f>
        <v>0</v>
      </c>
      <c r="I208" s="61">
        <f>'Таблица №8'!J211</f>
        <v>0</v>
      </c>
    </row>
    <row r="209" spans="1:9" ht="37.5" customHeight="1" outlineLevel="5">
      <c r="A209" s="46" t="str">
        <f>'Таблица №8'!A212</f>
        <v>Предоставление субсидий бюджетным, автономным учреждениям и иным некоммерческим организациям (Реализация мероприятий по модернизации школьных систем софинансирование)</v>
      </c>
      <c r="B209" s="75" t="str">
        <f>'Таблица №8'!C212</f>
        <v>0702</v>
      </c>
      <c r="C209" s="75" t="str">
        <f>'Таблица №8'!D212</f>
        <v>53</v>
      </c>
      <c r="D209" s="75">
        <f>'Таблица №8'!E212</f>
        <v>2</v>
      </c>
      <c r="E209" s="75">
        <f>'Таблица №8'!F212</f>
        <v>600</v>
      </c>
      <c r="F209" s="61">
        <f>'Таблица №8'!G212</f>
        <v>0</v>
      </c>
      <c r="G209" s="61">
        <f>'Таблица №8'!H212</f>
        <v>1191.24814</v>
      </c>
      <c r="H209" s="61">
        <f>'Таблица №8'!I212</f>
        <v>1191.24814</v>
      </c>
      <c r="I209" s="61">
        <f>'Таблица №8'!J212</f>
        <v>676.66</v>
      </c>
    </row>
    <row r="210" spans="1:9" ht="37.5" customHeight="1" outlineLevel="5">
      <c r="A210" s="46" t="str">
        <f>'Таблица №8'!A213</f>
        <v>Предоставление субсидий бюджетным, автономным учреждениям и иным некоммерческим организациям (В сфере управдения БПЛА софинансирование)</v>
      </c>
      <c r="B210" s="75">
        <f>'Таблица №8'!C213</f>
        <v>0</v>
      </c>
      <c r="C210" s="75">
        <f>'Таблица №8'!D213</f>
        <v>0</v>
      </c>
      <c r="D210" s="75">
        <f>'Таблица №8'!E213</f>
        <v>0</v>
      </c>
      <c r="E210" s="75">
        <f>'Таблица №8'!F213</f>
        <v>0</v>
      </c>
      <c r="F210" s="61">
        <f>'Таблица №8'!G213</f>
        <v>0</v>
      </c>
      <c r="G210" s="61">
        <f>'Таблица №8'!H213</f>
        <v>121.88888</v>
      </c>
      <c r="H210" s="61">
        <f>'Таблица №8'!I213</f>
        <v>100.22222</v>
      </c>
      <c r="I210" s="61">
        <f>'Таблица №8'!J213</f>
        <v>106.88888</v>
      </c>
    </row>
    <row r="211" spans="1:9" ht="63" customHeight="1" outlineLevel="5">
      <c r="A211" s="46" t="str">
        <f>'Таблица №8'!A214</f>
        <v>Предоставление субсидий бюджетным, автономным учреждениям и иным некоммерческим организациям (софинансирование на обеспечение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частью 2 статьи 46 Социального кодекса Волгоградской области)</v>
      </c>
      <c r="B211" s="75" t="str">
        <f>'Таблица №8'!C214</f>
        <v>0702</v>
      </c>
      <c r="C211" s="75" t="str">
        <f>'Таблица №8'!D214</f>
        <v>53</v>
      </c>
      <c r="D211" s="75">
        <f>'Таблица №8'!E214</f>
        <v>2</v>
      </c>
      <c r="E211" s="75">
        <f>'Таблица №8'!F214</f>
        <v>600</v>
      </c>
      <c r="F211" s="61">
        <f>'Таблица №8'!G214</f>
        <v>0</v>
      </c>
      <c r="G211" s="61">
        <f>'Таблица №8'!H214</f>
        <v>1592.846</v>
      </c>
      <c r="H211" s="61">
        <f>'Таблица №8'!I214</f>
        <v>1592.846</v>
      </c>
      <c r="I211" s="61">
        <f>'Таблица №8'!J214</f>
        <v>1592.846</v>
      </c>
    </row>
    <row r="212" spans="1:9" ht="12.75" outlineLevel="5">
      <c r="A212" s="46" t="str">
        <f>'Таблица №8'!A215</f>
        <v>За счет средств областного бюджета </v>
      </c>
      <c r="B212" s="75" t="str">
        <f>'Таблица №8'!C215</f>
        <v>0702</v>
      </c>
      <c r="C212" s="75" t="str">
        <f>'Таблица №8'!D215</f>
        <v>53</v>
      </c>
      <c r="D212" s="75">
        <f>'Таблица №8'!E215</f>
        <v>2</v>
      </c>
      <c r="E212" s="75" t="s">
        <v>9</v>
      </c>
      <c r="F212" s="61">
        <f>'Таблица №8'!G215</f>
        <v>0</v>
      </c>
      <c r="G212" s="61">
        <f>'Таблица №8'!H215</f>
        <v>295070.26754000003</v>
      </c>
      <c r="H212" s="61">
        <f>'Таблица №8'!I215</f>
        <v>248582.79283</v>
      </c>
      <c r="I212" s="61">
        <f>'Таблица №8'!J215</f>
        <v>152707.8962</v>
      </c>
    </row>
    <row r="213" spans="1:9" ht="36.75" customHeight="1" outlineLevel="5">
      <c r="A213" s="46" t="str">
        <f>'Таблица №8'!A216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75" t="str">
        <f>'Таблица №8'!C216</f>
        <v>0702</v>
      </c>
      <c r="C213" s="75" t="str">
        <f>'Таблица №8'!D216</f>
        <v>53</v>
      </c>
      <c r="D213" s="75">
        <f>'Таблица №8'!E216</f>
        <v>2</v>
      </c>
      <c r="E213" s="75">
        <f>'Таблица №8'!F216</f>
        <v>100</v>
      </c>
      <c r="F213" s="61">
        <f>'Таблица №8'!G216</f>
        <v>0</v>
      </c>
      <c r="G213" s="61">
        <f>'Таблица №8'!H216</f>
        <v>6443.1</v>
      </c>
      <c r="H213" s="61">
        <f>'Таблица №8'!I216</f>
        <v>4726</v>
      </c>
      <c r="I213" s="61">
        <f>'Таблица №8'!J216</f>
        <v>4726</v>
      </c>
    </row>
    <row r="214" spans="1:9" ht="4.5" customHeight="1" hidden="1" outlineLevel="5">
      <c r="A214" s="46" t="str">
        <f>'Таблица №8'!A217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4" s="75" t="str">
        <f>'Таблица №8'!C217</f>
        <v>0702</v>
      </c>
      <c r="C214" s="75" t="str">
        <f>'Таблица №8'!D217</f>
        <v>53</v>
      </c>
      <c r="D214" s="75">
        <f>'Таблица №8'!E217</f>
        <v>2</v>
      </c>
      <c r="E214" s="75">
        <f>'Таблица №8'!F217</f>
        <v>100</v>
      </c>
      <c r="F214" s="61">
        <f>'Таблица №8'!G217</f>
        <v>0</v>
      </c>
      <c r="G214" s="61">
        <f>'Таблица №8'!H217</f>
        <v>0</v>
      </c>
      <c r="H214" s="61">
        <f>'Таблица №8'!I217</f>
        <v>0</v>
      </c>
      <c r="I214" s="61">
        <f>'Таблица №8'!J217</f>
        <v>0</v>
      </c>
    </row>
    <row r="215" spans="1:9" ht="36" hidden="1" outlineLevel="5">
      <c r="A215" s="46" t="str">
        <f>'Таблица №8'!A218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5" t="str">
        <f>'Таблица №8'!C218</f>
        <v>0702</v>
      </c>
      <c r="C215" s="75" t="str">
        <f>'Таблица №8'!D218</f>
        <v>53</v>
      </c>
      <c r="D215" s="75">
        <f>'Таблица №8'!E218</f>
        <v>2</v>
      </c>
      <c r="E215" s="75">
        <f>'Таблица №8'!F218</f>
        <v>100</v>
      </c>
      <c r="F215" s="61">
        <f>'Таблица №8'!G218</f>
        <v>0</v>
      </c>
      <c r="G215" s="61">
        <f>'Таблица №8'!H218</f>
        <v>0</v>
      </c>
      <c r="H215" s="61">
        <f>'Таблица №8'!I218</f>
        <v>0</v>
      </c>
      <c r="I215" s="61">
        <f>'Таблица №8'!J218</f>
        <v>0</v>
      </c>
    </row>
    <row r="216" spans="1:9" ht="27" customHeight="1" outlineLevel="5">
      <c r="A216" s="46" t="str">
        <f>'Таблица №8'!A219</f>
        <v>Закупка товаров, работ и услуг для государственных (муниципальных) нужд</v>
      </c>
      <c r="B216" s="75" t="str">
        <f>'Таблица №8'!C219</f>
        <v>0702</v>
      </c>
      <c r="C216" s="75" t="str">
        <f>'Таблица №8'!D219</f>
        <v>53</v>
      </c>
      <c r="D216" s="75">
        <f>'Таблица №8'!E219</f>
        <v>2</v>
      </c>
      <c r="E216" s="75">
        <f>'Таблица №8'!F219</f>
        <v>200</v>
      </c>
      <c r="F216" s="61">
        <f>'Таблица №8'!G219</f>
        <v>0</v>
      </c>
      <c r="G216" s="61">
        <f>'Таблица №8'!H219</f>
        <v>200</v>
      </c>
      <c r="H216" s="61">
        <f>'Таблица №8'!I219</f>
        <v>120</v>
      </c>
      <c r="I216" s="61">
        <f>'Таблица №8'!J219</f>
        <v>120</v>
      </c>
    </row>
    <row r="217" spans="1:9" ht="13.5" customHeight="1" outlineLevel="5">
      <c r="A217" s="46" t="str">
        <f>'Таблица №8'!A220</f>
        <v>За счет средств областного бюджета на питание</v>
      </c>
      <c r="B217" s="75" t="str">
        <f>'Таблица №8'!C220</f>
        <v>0702</v>
      </c>
      <c r="C217" s="75" t="str">
        <f>'Таблица №8'!D220</f>
        <v>53</v>
      </c>
      <c r="D217" s="75">
        <f>'Таблица №8'!E220</f>
        <v>2</v>
      </c>
      <c r="E217" s="75">
        <f>'Таблица №8'!F220</f>
        <v>200</v>
      </c>
      <c r="F217" s="61">
        <f>'Таблица №8'!G220</f>
        <v>0</v>
      </c>
      <c r="G217" s="61">
        <f>'Таблица №8'!H220</f>
        <v>68.8</v>
      </c>
      <c r="H217" s="61">
        <f>'Таблица №8'!I220</f>
        <v>68.8</v>
      </c>
      <c r="I217" s="61">
        <f>'Таблица №8'!J220</f>
        <v>68.8</v>
      </c>
    </row>
    <row r="218" spans="1:9" ht="46.5" customHeight="1" outlineLevel="5">
      <c r="A218" s="46" t="str">
        <f>'Таблица №8'!A221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8" s="75" t="str">
        <f>'Таблица №8'!C221</f>
        <v>0702</v>
      </c>
      <c r="C218" s="75" t="str">
        <f>'Таблица №8'!D221</f>
        <v>53</v>
      </c>
      <c r="D218" s="75">
        <f>'Таблица №8'!E221</f>
        <v>2</v>
      </c>
      <c r="E218" s="75">
        <f>'Таблица №8'!F221</f>
        <v>200</v>
      </c>
      <c r="F218" s="61">
        <f>'Таблица №8'!G221</f>
        <v>0</v>
      </c>
      <c r="G218" s="61">
        <f>'Таблица №8'!H221</f>
        <v>91.7</v>
      </c>
      <c r="H218" s="61">
        <f>'Таблица №8'!I221</f>
        <v>76.2</v>
      </c>
      <c r="I218" s="61">
        <f>'Таблица №8'!J221</f>
        <v>76.2</v>
      </c>
    </row>
    <row r="219" spans="1:9" ht="60" outlineLevel="5">
      <c r="A219" s="46" t="str">
        <f>'Таблица №8'!A222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9" s="75" t="str">
        <f>'Таблица №8'!C222</f>
        <v>0702</v>
      </c>
      <c r="C219" s="75" t="str">
        <f>'Таблица №8'!D222</f>
        <v>53</v>
      </c>
      <c r="D219" s="75">
        <f>'Таблица №8'!E222</f>
        <v>2</v>
      </c>
      <c r="E219" s="75">
        <f>'Таблица №8'!F222</f>
        <v>600</v>
      </c>
      <c r="F219" s="61">
        <f>'Таблица №8'!G222</f>
        <v>0</v>
      </c>
      <c r="G219" s="61">
        <f>'Таблица №8'!H222</f>
        <v>5916.43117</v>
      </c>
      <c r="H219" s="61">
        <f>'Таблица №8'!I222</f>
        <v>5744.45646</v>
      </c>
      <c r="I219" s="61">
        <f>'Таблица №8'!J222</f>
        <v>5630.5962</v>
      </c>
    </row>
    <row r="220" spans="1:9" ht="24" outlineLevel="5">
      <c r="A220" s="46" t="str">
        <f>'Таблица №8'!A223</f>
        <v>За счет средств областного бюджета на образовательный процесс</v>
      </c>
      <c r="B220" s="75" t="str">
        <f>'Таблица №8'!C223</f>
        <v>0702</v>
      </c>
      <c r="C220" s="75" t="str">
        <f>'Таблица №8'!D223</f>
        <v>53</v>
      </c>
      <c r="D220" s="75">
        <f>'Таблица №8'!E223</f>
        <v>2</v>
      </c>
      <c r="E220" s="75">
        <f>'Таблица №8'!F223</f>
        <v>600</v>
      </c>
      <c r="F220" s="61">
        <f>'Таблица №8'!G223</f>
        <v>0</v>
      </c>
      <c r="G220" s="61">
        <f>'Таблица №8'!H223</f>
        <v>177021</v>
      </c>
      <c r="H220" s="61">
        <f>'Таблица №8'!I223</f>
        <v>132958.3</v>
      </c>
      <c r="I220" s="61">
        <f>'Таблица №8'!J223</f>
        <v>136050.9</v>
      </c>
    </row>
    <row r="221" spans="1:9" ht="34.5" customHeight="1" outlineLevel="5">
      <c r="A221" s="46" t="str">
        <f>'Таблица №8'!A224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21" s="75" t="str">
        <f>'Таблица №8'!C224</f>
        <v>0702</v>
      </c>
      <c r="C221" s="75" t="str">
        <f>'Таблица №8'!D224</f>
        <v>53</v>
      </c>
      <c r="D221" s="75">
        <f>'Таблица №8'!E224</f>
        <v>2</v>
      </c>
      <c r="E221" s="75">
        <f>'Таблица №8'!F224</f>
        <v>600</v>
      </c>
      <c r="F221" s="61">
        <f>'Таблица №8'!G224</f>
        <v>0</v>
      </c>
      <c r="G221" s="61">
        <f>'Таблица №8'!H224</f>
        <v>98913.63637</v>
      </c>
      <c r="H221" s="61">
        <f>'Таблица №8'!I224</f>
        <v>98913.63637</v>
      </c>
      <c r="I221" s="61">
        <f>'Таблица №8'!J224</f>
        <v>0</v>
      </c>
    </row>
    <row r="222" spans="1:9" ht="36" hidden="1" outlineLevel="5">
      <c r="A222" s="46" t="str">
        <f>'Таблица №8'!A225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2" s="75" t="str">
        <f>'Таблица №8'!C225</f>
        <v>0702</v>
      </c>
      <c r="C222" s="75" t="str">
        <f>'Таблица №8'!D225</f>
        <v>53</v>
      </c>
      <c r="D222" s="75">
        <f>'Таблица №8'!E225</f>
        <v>2</v>
      </c>
      <c r="E222" s="75">
        <f>'Таблица №8'!F225</f>
        <v>600</v>
      </c>
      <c r="F222" s="61">
        <f>'Таблица №8'!G225</f>
        <v>0</v>
      </c>
      <c r="G222" s="61">
        <f>'Таблица №8'!H225</f>
        <v>0</v>
      </c>
      <c r="H222" s="61">
        <f>'Таблица №8'!I225</f>
        <v>0</v>
      </c>
      <c r="I222" s="61">
        <f>'Таблица №8'!J225</f>
        <v>0</v>
      </c>
    </row>
    <row r="223" spans="1:9" ht="14.25" customHeight="1" outlineLevel="5">
      <c r="A223" s="46" t="str">
        <f>'Таблица №8'!A226</f>
        <v>За счет средств областного бюджета на питание</v>
      </c>
      <c r="B223" s="75" t="str">
        <f>'Таблица №8'!C226</f>
        <v>0702</v>
      </c>
      <c r="C223" s="75" t="str">
        <f>'Таблица №8'!D226</f>
        <v>53</v>
      </c>
      <c r="D223" s="75">
        <f>'Таблица №8'!E226</f>
        <v>2</v>
      </c>
      <c r="E223" s="75">
        <f>'Таблица №8'!F226</f>
        <v>600</v>
      </c>
      <c r="F223" s="61">
        <f>'Таблица №8'!G226</f>
        <v>0</v>
      </c>
      <c r="G223" s="61">
        <f>'Таблица №8'!H226</f>
        <v>4887.4</v>
      </c>
      <c r="H223" s="61">
        <f>'Таблица №8'!I226</f>
        <v>4887.4</v>
      </c>
      <c r="I223" s="61">
        <f>'Таблица №8'!J226</f>
        <v>4887.4</v>
      </c>
    </row>
    <row r="224" spans="1:9" ht="39" customHeight="1" outlineLevel="5">
      <c r="A224" s="46" t="str">
        <f>'Таблица №8'!A227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4" s="75" t="str">
        <f>'Таблица №8'!C227</f>
        <v>0702</v>
      </c>
      <c r="C224" s="75" t="str">
        <f>'Таблица №8'!D227</f>
        <v>53</v>
      </c>
      <c r="D224" s="75">
        <f>'Таблица №8'!E227</f>
        <v>2</v>
      </c>
      <c r="E224" s="75">
        <f>'Таблица №8'!F227</f>
        <v>600</v>
      </c>
      <c r="F224" s="61">
        <f>'Таблица №8'!G227</f>
        <v>0</v>
      </c>
      <c r="G224" s="61">
        <f>'Таблица №8'!H227</f>
        <v>250</v>
      </c>
      <c r="H224" s="61">
        <f>'Таблица №8'!I227</f>
        <v>0</v>
      </c>
      <c r="I224" s="61">
        <f>'Таблица №8'!J227</f>
        <v>0</v>
      </c>
    </row>
    <row r="225" spans="1:9" ht="24" outlineLevel="5">
      <c r="A225" s="46" t="str">
        <f>'Таблица №8'!A229</f>
        <v>За счет средств на расходы на осуществление социальных гарантий молодым специалистам</v>
      </c>
      <c r="B225" s="75" t="str">
        <f>'Таблица №8'!C229</f>
        <v>0702</v>
      </c>
      <c r="C225" s="75" t="str">
        <f>'Таблица №8'!D229</f>
        <v>53</v>
      </c>
      <c r="D225" s="75">
        <f>'Таблица №8'!E229</f>
        <v>2</v>
      </c>
      <c r="E225" s="75">
        <f>'Таблица №8'!F229</f>
        <v>600</v>
      </c>
      <c r="F225" s="61">
        <f>'Таблица №8'!G229</f>
        <v>0</v>
      </c>
      <c r="G225" s="61">
        <f>'Таблица №8'!H229</f>
        <v>181.20000000000002</v>
      </c>
      <c r="H225" s="61">
        <f>'Таблица №8'!I229</f>
        <v>186.00000000000003</v>
      </c>
      <c r="I225" s="61">
        <f>'Таблица №8'!J229</f>
        <v>186.00000000000003</v>
      </c>
    </row>
    <row r="226" spans="1:9" ht="14.25" customHeight="1" outlineLevel="5">
      <c r="A226" s="46" t="str">
        <f>'Таблица №8'!A230</f>
        <v>Дополнительное образование детей</v>
      </c>
      <c r="B226" s="75" t="str">
        <f>'Таблица №8'!C230</f>
        <v>0703</v>
      </c>
      <c r="C226" s="75"/>
      <c r="D226" s="75"/>
      <c r="E226" s="75"/>
      <c r="F226" s="61">
        <f>'Таблица №8'!G230</f>
        <v>0</v>
      </c>
      <c r="G226" s="61">
        <f>'Таблица №8'!H230</f>
        <v>11835.2</v>
      </c>
      <c r="H226" s="61">
        <f>'Таблица №8'!I230</f>
        <v>10924.2</v>
      </c>
      <c r="I226" s="61">
        <f>'Таблица №8'!J230</f>
        <v>10924.2</v>
      </c>
    </row>
    <row r="227" spans="1:9" ht="2.25" customHeight="1" hidden="1" outlineLevel="5">
      <c r="A227" s="46" t="str">
        <f>'Таблица №8'!A231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7" s="75" t="str">
        <f>'Таблица №8'!C231</f>
        <v>0703</v>
      </c>
      <c r="C227" s="75" t="str">
        <f>'Таблица №8'!D231</f>
        <v>02</v>
      </c>
      <c r="D227" s="75">
        <f>'Таблица №8'!E231</f>
        <v>0</v>
      </c>
      <c r="E227" s="75"/>
      <c r="F227" s="61">
        <f>'Таблица №8'!G231</f>
        <v>0</v>
      </c>
      <c r="G227" s="61">
        <f>'Таблица №8'!H231</f>
        <v>0</v>
      </c>
      <c r="H227" s="61">
        <f>'Таблица №8'!I231</f>
        <v>0</v>
      </c>
      <c r="I227" s="61">
        <f>'Таблица №8'!J231</f>
        <v>0</v>
      </c>
    </row>
    <row r="228" spans="1:9" ht="42" customHeight="1" hidden="1" outlineLevel="5">
      <c r="A228" s="46" t="str">
        <f>'Таблица №8'!A232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8" s="75" t="str">
        <f>'Таблица №8'!C232</f>
        <v>0703</v>
      </c>
      <c r="C228" s="75" t="str">
        <f>'Таблица №8'!D232</f>
        <v>02</v>
      </c>
      <c r="D228" s="75">
        <f>'Таблица №8'!E232</f>
        <v>3</v>
      </c>
      <c r="E228" s="75"/>
      <c r="F228" s="61">
        <f>'Таблица №8'!G232</f>
        <v>0</v>
      </c>
      <c r="G228" s="61">
        <f>'Таблица №8'!H232</f>
        <v>0</v>
      </c>
      <c r="H228" s="61">
        <f>'Таблица №8'!I232</f>
        <v>0</v>
      </c>
      <c r="I228" s="61">
        <f>'Таблица №8'!J232</f>
        <v>0</v>
      </c>
    </row>
    <row r="229" spans="1:9" ht="24" hidden="1" outlineLevel="5">
      <c r="A229" s="46" t="str">
        <f>'Таблица №8'!A233</f>
        <v>Предоставление субсидий бюджетным, автономным учреждениям и иным некоммерческим организациям</v>
      </c>
      <c r="B229" s="75" t="str">
        <f>'Таблица №8'!C233</f>
        <v>0703</v>
      </c>
      <c r="C229" s="75" t="str">
        <f>'Таблица №8'!D233</f>
        <v>02</v>
      </c>
      <c r="D229" s="75">
        <f>'Таблица №8'!E233</f>
        <v>3</v>
      </c>
      <c r="E229" s="75">
        <f>'Таблица №8'!F233</f>
        <v>600</v>
      </c>
      <c r="F229" s="61">
        <f>'Таблица №8'!G233</f>
        <v>0</v>
      </c>
      <c r="G229" s="61">
        <f>'Таблица №8'!H233</f>
        <v>0</v>
      </c>
      <c r="H229" s="61">
        <f>'Таблица №8'!I233</f>
        <v>0</v>
      </c>
      <c r="I229" s="61">
        <f>'Таблица №8'!J233</f>
        <v>0</v>
      </c>
    </row>
    <row r="230" spans="1:9" ht="34.5" customHeight="1" outlineLevel="5">
      <c r="A230" s="46" t="str">
        <f>'Таблица №8'!A234</f>
        <v>Муниципальная программа "Развитие образования детей на территории Алексеевского муниципального района на 2023-2025 годы"</v>
      </c>
      <c r="B230" s="75" t="str">
        <f>'Таблица №8'!C234</f>
        <v>0703</v>
      </c>
      <c r="C230" s="75" t="str">
        <f>'Таблица №8'!D234</f>
        <v>53</v>
      </c>
      <c r="D230" s="75">
        <f>'Таблица №8'!E234</f>
        <v>0</v>
      </c>
      <c r="E230" s="75"/>
      <c r="F230" s="61">
        <f>'Таблица №8'!G234</f>
        <v>0</v>
      </c>
      <c r="G230" s="61">
        <f>'Таблица №8'!H234</f>
        <v>11835.2</v>
      </c>
      <c r="H230" s="61">
        <f>'Таблица №8'!I234</f>
        <v>10924.2</v>
      </c>
      <c r="I230" s="61">
        <f>'Таблица №8'!J234</f>
        <v>10924.2</v>
      </c>
    </row>
    <row r="231" spans="1:9" ht="15" customHeight="1" outlineLevel="5">
      <c r="A231" s="46" t="str">
        <f>'Таблица №8'!A235</f>
        <v>Подпрограмма "Развитие дополнительного образования детей"</v>
      </c>
      <c r="B231" s="75" t="str">
        <f>'Таблица №8'!C235</f>
        <v>0703</v>
      </c>
      <c r="C231" s="75" t="str">
        <f>'Таблица №8'!D235</f>
        <v>53</v>
      </c>
      <c r="D231" s="75">
        <f>'Таблица №8'!E235</f>
        <v>3</v>
      </c>
      <c r="E231" s="75" t="s">
        <v>9</v>
      </c>
      <c r="F231" s="61">
        <f>'Таблица №8'!G235</f>
        <v>0</v>
      </c>
      <c r="G231" s="61">
        <f>'Таблица №8'!H235</f>
        <v>11835.2</v>
      </c>
      <c r="H231" s="61">
        <f>'Таблица №8'!I235</f>
        <v>10924.2</v>
      </c>
      <c r="I231" s="61">
        <f>'Таблица №8'!J235</f>
        <v>10924.2</v>
      </c>
    </row>
    <row r="232" spans="1:9" ht="24" outlineLevel="5">
      <c r="A232" s="46" t="str">
        <f>'Таблица №8'!A236</f>
        <v>Предоставление субсидий бюджетным, автономным учреждениям и иным некоммерческим организациям (ДШИ)</v>
      </c>
      <c r="B232" s="75" t="str">
        <f>'Таблица №8'!C236</f>
        <v>0703</v>
      </c>
      <c r="C232" s="75" t="str">
        <f>'Таблица №8'!D236</f>
        <v>53</v>
      </c>
      <c r="D232" s="75">
        <f>'Таблица №8'!E236</f>
        <v>3</v>
      </c>
      <c r="E232" s="75">
        <f>'Таблица №8'!F236</f>
        <v>600</v>
      </c>
      <c r="F232" s="61">
        <f>'Таблица №8'!G236</f>
        <v>0</v>
      </c>
      <c r="G232" s="61">
        <f>'Таблица №8'!H236</f>
        <v>5600</v>
      </c>
      <c r="H232" s="61">
        <f>'Таблица №8'!I236</f>
        <v>5600</v>
      </c>
      <c r="I232" s="61">
        <f>'Таблица №8'!J236</f>
        <v>5600</v>
      </c>
    </row>
    <row r="233" spans="1:9" ht="51.75" customHeight="1" outlineLevel="5">
      <c r="A233" s="46" t="str">
        <f>'Таблица №8'!A237</f>
        <v>Предоставление субсидий бюджетным, автономным учреждениям и иным некоммерческим организациям (Проект местных инициатиы "Современные технологии в детской школе искусств")</v>
      </c>
      <c r="B233" s="75" t="str">
        <f>'Таблица №8'!C237</f>
        <v>0703</v>
      </c>
      <c r="C233" s="75" t="str">
        <f>'Таблица №8'!D237</f>
        <v>53</v>
      </c>
      <c r="D233" s="75">
        <f>'Таблица №8'!E237</f>
        <v>3</v>
      </c>
      <c r="E233" s="75">
        <f>'Таблица №8'!F237</f>
        <v>600</v>
      </c>
      <c r="F233" s="61">
        <f>'Таблица №8'!G237</f>
        <v>0</v>
      </c>
      <c r="G233" s="61">
        <f>'Таблица №8'!H237</f>
        <v>911</v>
      </c>
      <c r="H233" s="61">
        <f>'Таблица №8'!I237</f>
        <v>0</v>
      </c>
      <c r="I233" s="61">
        <f>'Таблица №8'!J237</f>
        <v>0</v>
      </c>
    </row>
    <row r="234" spans="1:9" ht="26.25" customHeight="1" outlineLevel="5">
      <c r="A234" s="46" t="str">
        <f>'Таблица №8'!A238</f>
        <v>Предоставление субсидий бюджетным, автономным учреждениям и иным некоммерческим организациям (ДЮСШ)</v>
      </c>
      <c r="B234" s="75" t="str">
        <f>'Таблица №8'!C238</f>
        <v>0703</v>
      </c>
      <c r="C234" s="75" t="str">
        <f>'Таблица №8'!D238</f>
        <v>53</v>
      </c>
      <c r="D234" s="75">
        <f>'Таблица №8'!E238</f>
        <v>3</v>
      </c>
      <c r="E234" s="75">
        <f>'Таблица №8'!F238</f>
        <v>600</v>
      </c>
      <c r="F234" s="61">
        <f>'Таблица №8'!G238</f>
        <v>0</v>
      </c>
      <c r="G234" s="61">
        <f>'Таблица №8'!H238</f>
        <v>5300</v>
      </c>
      <c r="H234" s="61">
        <f>'Таблица №8'!I238</f>
        <v>5300</v>
      </c>
      <c r="I234" s="61">
        <f>'Таблица №8'!J238</f>
        <v>5300</v>
      </c>
    </row>
    <row r="235" spans="1:9" ht="26.25" customHeight="1" outlineLevel="5">
      <c r="A235" s="46" t="str">
        <f>'Таблица №8'!A239</f>
        <v>За счет средств на расходы на осуществление социальных гарантий молодым специалистам</v>
      </c>
      <c r="B235" s="75" t="str">
        <f>'Таблица №8'!C239</f>
        <v>0703</v>
      </c>
      <c r="C235" s="75" t="str">
        <f>'Таблица №8'!D239</f>
        <v>53</v>
      </c>
      <c r="D235" s="75">
        <f>'Таблица №8'!E239</f>
        <v>3</v>
      </c>
      <c r="E235" s="75">
        <f>'Таблица №8'!F239</f>
        <v>600</v>
      </c>
      <c r="F235" s="61">
        <f>'Таблица №8'!G239</f>
        <v>0</v>
      </c>
      <c r="G235" s="61">
        <f>'Таблица №8'!H239</f>
        <v>24.2</v>
      </c>
      <c r="H235" s="61">
        <f>'Таблица №8'!I239</f>
        <v>24.2</v>
      </c>
      <c r="I235" s="61">
        <f>'Таблица №8'!J239</f>
        <v>24.2</v>
      </c>
    </row>
    <row r="236" spans="1:9" ht="12.75" outlineLevel="5">
      <c r="A236" s="46" t="str">
        <f>'Таблица №8'!A240</f>
        <v>Молодежная политика </v>
      </c>
      <c r="B236" s="75" t="str">
        <f>'Таблица №8'!C240</f>
        <v>0707</v>
      </c>
      <c r="C236" s="75">
        <f>'Таблица №8'!D240</f>
      </c>
      <c r="D236" s="75">
        <f>'Таблица №8'!E240</f>
      </c>
      <c r="E236" s="75"/>
      <c r="F236" s="61">
        <f>'Таблица №8'!G240</f>
        <v>0</v>
      </c>
      <c r="G236" s="61">
        <f>'Таблица №8'!H240</f>
        <v>4660</v>
      </c>
      <c r="H236" s="61">
        <f>'Таблица №8'!I240</f>
        <v>4660</v>
      </c>
      <c r="I236" s="61">
        <f>'Таблица №8'!J240</f>
        <v>4660</v>
      </c>
    </row>
    <row r="237" spans="1:9" ht="66" customHeight="1" outlineLevel="5">
      <c r="A237" s="46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7" s="75" t="str">
        <f>'Таблица №8'!C241</f>
        <v>0707</v>
      </c>
      <c r="C237" s="75" t="str">
        <f>'Таблица №8'!D241</f>
        <v>07</v>
      </c>
      <c r="D237" s="75">
        <f>'Таблица №8'!E241</f>
        <v>0</v>
      </c>
      <c r="E237" s="75"/>
      <c r="F237" s="61">
        <f>'Таблица №8'!G241</f>
        <v>0</v>
      </c>
      <c r="G237" s="61">
        <f>'Таблица №8'!H241</f>
        <v>60</v>
      </c>
      <c r="H237" s="61">
        <f>'Таблица №8'!I241</f>
        <v>60</v>
      </c>
      <c r="I237" s="61">
        <f>'Таблица №8'!J241</f>
        <v>60</v>
      </c>
    </row>
    <row r="238" spans="1:9" ht="24" outlineLevel="5">
      <c r="A238" s="46" t="str">
        <f>'Таблица №8'!A242</f>
        <v>Подпрограмма "Комплексные меры по противодействию наркомании"</v>
      </c>
      <c r="B238" s="75" t="str">
        <f>'Таблица №8'!C242</f>
        <v>0707</v>
      </c>
      <c r="C238" s="75" t="str">
        <f>'Таблица №8'!D242</f>
        <v>07</v>
      </c>
      <c r="D238" s="75">
        <f>'Таблица №8'!E242</f>
        <v>1</v>
      </c>
      <c r="E238" s="75"/>
      <c r="F238" s="61">
        <f>'Таблица №8'!G242</f>
        <v>0</v>
      </c>
      <c r="G238" s="61">
        <f>'Таблица №8'!H242</f>
        <v>20</v>
      </c>
      <c r="H238" s="61">
        <f>'Таблица №8'!I242</f>
        <v>20</v>
      </c>
      <c r="I238" s="61">
        <f>'Таблица №8'!J242</f>
        <v>20</v>
      </c>
    </row>
    <row r="239" spans="1:9" ht="27" customHeight="1" outlineLevel="5">
      <c r="A239" s="46" t="str">
        <f>'Таблица №8'!A243</f>
        <v>Закупка товаров, работ и услуг для государственных (муниципальных) нужд</v>
      </c>
      <c r="B239" s="75" t="str">
        <f>'Таблица №8'!C243</f>
        <v>0707</v>
      </c>
      <c r="C239" s="75" t="str">
        <f>'Таблица №8'!D243</f>
        <v>07</v>
      </c>
      <c r="D239" s="75">
        <f>'Таблица №8'!E243</f>
        <v>1</v>
      </c>
      <c r="E239" s="75">
        <f>'Таблица №8'!F243</f>
        <v>200</v>
      </c>
      <c r="F239" s="61">
        <f>'Таблица №8'!G243</f>
        <v>0</v>
      </c>
      <c r="G239" s="61">
        <f>'Таблица №8'!H243</f>
        <v>20</v>
      </c>
      <c r="H239" s="61">
        <f>'Таблица №8'!I243</f>
        <v>20</v>
      </c>
      <c r="I239" s="61">
        <f>'Таблица №8'!J243</f>
        <v>20</v>
      </c>
    </row>
    <row r="240" spans="1:9" ht="27.75" customHeight="1" outlineLevel="5">
      <c r="A240" s="46" t="str">
        <f>'Таблица №8'!A244</f>
        <v>Подпрограмма "Реализация мероприятий молодежной политики и социальной адаптации молодежи "</v>
      </c>
      <c r="B240" s="75" t="str">
        <f>'Таблица №8'!C244</f>
        <v>0707</v>
      </c>
      <c r="C240" s="75" t="str">
        <f>'Таблица №8'!D244</f>
        <v>07</v>
      </c>
      <c r="D240" s="75">
        <f>'Таблица №8'!E244</f>
        <v>2</v>
      </c>
      <c r="E240" s="75"/>
      <c r="F240" s="61">
        <f>'Таблица №8'!G244</f>
        <v>0</v>
      </c>
      <c r="G240" s="61">
        <f>'Таблица №8'!H244</f>
        <v>30</v>
      </c>
      <c r="H240" s="61">
        <f>'Таблица №8'!I244</f>
        <v>30</v>
      </c>
      <c r="I240" s="61">
        <f>'Таблица №8'!J244</f>
        <v>30</v>
      </c>
    </row>
    <row r="241" spans="1:9" ht="22.5" customHeight="1" outlineLevel="5">
      <c r="A241" s="46" t="str">
        <f>'Таблица №8'!A245</f>
        <v>Закупка товаров, работ и услуг для государственных (муниципальных) нужд</v>
      </c>
      <c r="B241" s="75" t="str">
        <f>'Таблица №8'!C245</f>
        <v>0707</v>
      </c>
      <c r="C241" s="75" t="str">
        <f>'Таблица №8'!D245</f>
        <v>07</v>
      </c>
      <c r="D241" s="75">
        <f>'Таблица №8'!E245</f>
        <v>2</v>
      </c>
      <c r="E241" s="75">
        <f>'Таблица №8'!F245</f>
        <v>200</v>
      </c>
      <c r="F241" s="61">
        <f>'Таблица №8'!G245</f>
        <v>0</v>
      </c>
      <c r="G241" s="61">
        <f>'Таблица №8'!H245</f>
        <v>30</v>
      </c>
      <c r="H241" s="61">
        <f>'Таблица №8'!I245</f>
        <v>30</v>
      </c>
      <c r="I241" s="61">
        <f>'Таблица №8'!J245</f>
        <v>30</v>
      </c>
    </row>
    <row r="242" spans="1:9" ht="73.5" customHeight="1" hidden="1" outlineLevel="5">
      <c r="A242" s="46" t="str">
        <f>'Таблица №8'!A246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42" s="75" t="str">
        <f>'Таблица №8'!C246</f>
        <v>0707</v>
      </c>
      <c r="C242" s="75" t="str">
        <f>'Таблица №8'!D246</f>
        <v>07</v>
      </c>
      <c r="D242" s="75">
        <f>'Таблица №8'!E246</f>
        <v>2</v>
      </c>
      <c r="E242" s="75">
        <f>'Таблица №8'!F246</f>
        <v>200</v>
      </c>
      <c r="F242" s="61">
        <f>'Таблица №8'!G246</f>
        <v>0</v>
      </c>
      <c r="G242" s="61">
        <f>'Таблица №8'!H246</f>
        <v>0</v>
      </c>
      <c r="H242" s="61">
        <f>'Таблица №8'!I246</f>
        <v>0</v>
      </c>
      <c r="I242" s="61">
        <f>'Таблица №8'!J246</f>
        <v>0</v>
      </c>
    </row>
    <row r="243" spans="1:9" ht="24" outlineLevel="5">
      <c r="A243" s="46" t="str">
        <f>'Таблица №8'!A247</f>
        <v>Подпрограмма " Профилактика безнадзорности, правонарушений и неблагополучия несовершеннолетних"</v>
      </c>
      <c r="B243" s="75" t="str">
        <f>'Таблица №8'!C247</f>
        <v>0707</v>
      </c>
      <c r="C243" s="75" t="str">
        <f>'Таблица №8'!D247</f>
        <v>07</v>
      </c>
      <c r="D243" s="75">
        <f>'Таблица №8'!E247</f>
        <v>3</v>
      </c>
      <c r="E243" s="75"/>
      <c r="F243" s="61">
        <f>'Таблица №8'!G247</f>
        <v>0</v>
      </c>
      <c r="G243" s="61">
        <f>'Таблица №8'!H247</f>
        <v>10</v>
      </c>
      <c r="H243" s="61">
        <f>'Таблица №8'!I247</f>
        <v>10</v>
      </c>
      <c r="I243" s="61">
        <f>'Таблица №8'!J247</f>
        <v>10</v>
      </c>
    </row>
    <row r="244" spans="1:9" ht="24" outlineLevel="5">
      <c r="A244" s="46" t="str">
        <f>'Таблица №8'!A248</f>
        <v>Закупка товаров, работ и услуг для государственных (муниципальных) нужд</v>
      </c>
      <c r="B244" s="75" t="str">
        <f>'Таблица №8'!C248</f>
        <v>0707</v>
      </c>
      <c r="C244" s="75" t="str">
        <f>'Таблица №8'!D248</f>
        <v>07</v>
      </c>
      <c r="D244" s="75">
        <f>'Таблица №8'!E248</f>
        <v>3</v>
      </c>
      <c r="E244" s="75">
        <f>'Таблица №8'!F248</f>
        <v>200</v>
      </c>
      <c r="F244" s="61">
        <f>'Таблица №8'!G248</f>
        <v>0</v>
      </c>
      <c r="G244" s="61">
        <f>'Таблица №8'!H248</f>
        <v>10</v>
      </c>
      <c r="H244" s="61">
        <f>'Таблица №8'!I248</f>
        <v>10</v>
      </c>
      <c r="I244" s="61">
        <f>'Таблица №8'!J248</f>
        <v>10</v>
      </c>
    </row>
    <row r="245" spans="1:9" ht="12.75" hidden="1" outlineLevel="5">
      <c r="A245" s="46">
        <f>'Таблица №8'!A249</f>
        <v>0</v>
      </c>
      <c r="B245" s="75" t="str">
        <f>'Таблица №8'!C249</f>
        <v>0707</v>
      </c>
      <c r="C245" s="75" t="str">
        <f>'Таблица №8'!D249</f>
        <v>07</v>
      </c>
      <c r="D245" s="75">
        <f>'Таблица №8'!E249</f>
        <v>3</v>
      </c>
      <c r="E245" s="75">
        <f>'Таблица №8'!F249</f>
        <v>0</v>
      </c>
      <c r="F245" s="61">
        <f>'Таблица №8'!G249</f>
        <v>0</v>
      </c>
      <c r="G245" s="61">
        <f>'Таблица №8'!H249</f>
        <v>0</v>
      </c>
      <c r="H245" s="61">
        <f>'Таблица №8'!I249</f>
        <v>0</v>
      </c>
      <c r="I245" s="61">
        <f>'Таблица №8'!J249</f>
        <v>0</v>
      </c>
    </row>
    <row r="246" spans="1:9" ht="12.75" hidden="1" outlineLevel="5">
      <c r="A246" s="46">
        <f>'Таблица №8'!A250</f>
        <v>0</v>
      </c>
      <c r="B246" s="75" t="str">
        <f>'Таблица №8'!C250</f>
        <v>0707</v>
      </c>
      <c r="C246" s="75" t="str">
        <f>'Таблица №8'!D250</f>
        <v>07</v>
      </c>
      <c r="D246" s="75">
        <f>'Таблица №8'!E250</f>
        <v>3</v>
      </c>
      <c r="E246" s="75">
        <f>'Таблица №8'!F250</f>
        <v>200</v>
      </c>
      <c r="F246" s="61">
        <f>'Таблица №8'!G250</f>
        <v>0</v>
      </c>
      <c r="G246" s="61">
        <f>'Таблица №8'!H250</f>
        <v>0</v>
      </c>
      <c r="H246" s="61">
        <f>'Таблица №8'!I250</f>
        <v>0</v>
      </c>
      <c r="I246" s="61">
        <f>'Таблица №8'!J250</f>
        <v>0</v>
      </c>
    </row>
    <row r="247" spans="1:9" ht="38.25" customHeight="1" outlineLevel="5">
      <c r="A247" s="46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247" s="75" t="str">
        <f>'Таблица №8'!C251</f>
        <v>0707</v>
      </c>
      <c r="C247" s="75" t="str">
        <f>'Таблица №8'!D251</f>
        <v>56</v>
      </c>
      <c r="D247" s="75">
        <f>'Таблица №8'!E251</f>
        <v>0</v>
      </c>
      <c r="E247" s="75"/>
      <c r="F247" s="61">
        <f>'Таблица №8'!G251</f>
        <v>0</v>
      </c>
      <c r="G247" s="61">
        <f>'Таблица №8'!H251</f>
        <v>4600</v>
      </c>
      <c r="H247" s="61">
        <f>'Таблица №8'!I251</f>
        <v>4600</v>
      </c>
      <c r="I247" s="61">
        <f>'Таблица №8'!J251</f>
        <v>4600</v>
      </c>
    </row>
    <row r="248" spans="1:9" ht="29.25" customHeight="1" outlineLevel="5">
      <c r="A248" s="46" t="str">
        <f>'Таблица №8'!A252</f>
        <v>Предоставление субсидий бюджетным, автономным учреждениям и иным некоммерческим организациям</v>
      </c>
      <c r="B248" s="75" t="str">
        <f>'Таблица №8'!C252</f>
        <v>0707</v>
      </c>
      <c r="C248" s="75" t="str">
        <f>'Таблица №8'!D252</f>
        <v>56</v>
      </c>
      <c r="D248" s="75">
        <f>'Таблица №8'!E252</f>
        <v>0</v>
      </c>
      <c r="E248" s="75">
        <f>'Таблица №8'!F252</f>
        <v>600</v>
      </c>
      <c r="F248" s="61">
        <f>'Таблица №8'!G252</f>
        <v>0</v>
      </c>
      <c r="G248" s="61">
        <f>'Таблица №8'!H252</f>
        <v>4600</v>
      </c>
      <c r="H248" s="61">
        <f>'Таблица №8'!I252</f>
        <v>4600</v>
      </c>
      <c r="I248" s="61">
        <f>'Таблица №8'!J252</f>
        <v>4600</v>
      </c>
    </row>
    <row r="249" spans="1:9" ht="18.75" customHeight="1" outlineLevel="5">
      <c r="A249" s="46" t="str">
        <f>'Таблица №8'!A253</f>
        <v>Другие вопросы в области образования</v>
      </c>
      <c r="B249" s="75" t="str">
        <f>'Таблица №8'!C253</f>
        <v>0709</v>
      </c>
      <c r="C249" s="75"/>
      <c r="D249" s="75"/>
      <c r="E249" s="75"/>
      <c r="F249" s="61">
        <f>'Таблица №8'!G253</f>
        <v>0</v>
      </c>
      <c r="G249" s="61">
        <f>'Таблица №8'!H253</f>
        <v>3935</v>
      </c>
      <c r="H249" s="61">
        <f>'Таблица №8'!I253</f>
        <v>3935</v>
      </c>
      <c r="I249" s="61">
        <f>'Таблица №8'!J253</f>
        <v>3935</v>
      </c>
    </row>
    <row r="250" spans="1:9" ht="27.75" customHeight="1" hidden="1" outlineLevel="5">
      <c r="A250" s="46" t="str">
        <f>'Таблица №8'!A254</f>
        <v>Муниципальная программа "Развитие образования детей на территории Алексеевского муниципального района на 2023-2025 годы"</v>
      </c>
      <c r="B250" s="75" t="str">
        <f>'Таблица №8'!C254</f>
        <v>0709</v>
      </c>
      <c r="C250" s="75" t="str">
        <f>'Таблица №8'!D254</f>
        <v>53</v>
      </c>
      <c r="D250" s="75">
        <f>'Таблица №8'!E254</f>
        <v>0</v>
      </c>
      <c r="E250" s="75"/>
      <c r="F250" s="61">
        <f>'Таблица №8'!G254</f>
        <v>0</v>
      </c>
      <c r="G250" s="61">
        <f>'Таблица №8'!H254</f>
        <v>0</v>
      </c>
      <c r="H250" s="61">
        <f>'Таблица №8'!I254</f>
        <v>0</v>
      </c>
      <c r="I250" s="61">
        <f>'Таблица №8'!J254</f>
        <v>0</v>
      </c>
    </row>
    <row r="251" spans="1:9" ht="18.75" customHeight="1" hidden="1" outlineLevel="5">
      <c r="A251" s="46" t="str">
        <f>'Таблица №8'!A255</f>
        <v>Подпрограмма "Развитие общего образования детей"</v>
      </c>
      <c r="B251" s="75" t="str">
        <f>'Таблица №8'!C255</f>
        <v>0709</v>
      </c>
      <c r="C251" s="75" t="str">
        <f>'Таблица №8'!D255</f>
        <v>53</v>
      </c>
      <c r="D251" s="75">
        <f>'Таблица №8'!E255</f>
        <v>2</v>
      </c>
      <c r="E251" s="75">
        <f>'Таблица №8'!F255</f>
        <v>0</v>
      </c>
      <c r="F251" s="61">
        <f>'Таблица №8'!G255</f>
        <v>0</v>
      </c>
      <c r="G251" s="61">
        <f>'Таблица №8'!H255</f>
        <v>0</v>
      </c>
      <c r="H251" s="61">
        <f>'Таблица №8'!I255</f>
        <v>0</v>
      </c>
      <c r="I251" s="61">
        <f>'Таблица №8'!J255</f>
        <v>0</v>
      </c>
    </row>
    <row r="252" spans="1:9" ht="55.5" customHeight="1" hidden="1" outlineLevel="5">
      <c r="A252" s="46" t="str">
        <f>'Таблица №8'!A256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75" t="str">
        <f>'Таблица №8'!C256</f>
        <v>0709</v>
      </c>
      <c r="C252" s="75" t="str">
        <f>'Таблица №8'!D256</f>
        <v>53</v>
      </c>
      <c r="D252" s="75">
        <f>'Таблица №8'!E256</f>
        <v>2</v>
      </c>
      <c r="E252" s="75">
        <f>'Таблица №8'!F256</f>
        <v>100</v>
      </c>
      <c r="F252" s="61">
        <f>'Таблица №8'!G256</f>
        <v>0</v>
      </c>
      <c r="G252" s="61">
        <f>'Таблица №8'!H256</f>
        <v>0</v>
      </c>
      <c r="H252" s="61">
        <f>'Таблица №8'!I256</f>
        <v>0</v>
      </c>
      <c r="I252" s="61">
        <f>'Таблица №8'!J256</f>
        <v>0</v>
      </c>
    </row>
    <row r="253" spans="1:9" ht="75.75" customHeight="1" hidden="1" outlineLevel="5">
      <c r="A253" s="46" t="str">
        <f>'Таблица №8'!A257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3" s="75" t="str">
        <f>'Таблица №8'!C257</f>
        <v>0709</v>
      </c>
      <c r="C253" s="75" t="str">
        <f>'Таблица №8'!D257</f>
        <v>53</v>
      </c>
      <c r="D253" s="75">
        <f>'Таблица №8'!E257</f>
        <v>2</v>
      </c>
      <c r="E253" s="75">
        <f>'Таблица №8'!F257</f>
        <v>600</v>
      </c>
      <c r="F253" s="61">
        <f>'Таблица №8'!G257</f>
        <v>0</v>
      </c>
      <c r="G253" s="61">
        <f>'Таблица №8'!H257</f>
        <v>0</v>
      </c>
      <c r="H253" s="61">
        <f>'Таблица №8'!I257</f>
        <v>0</v>
      </c>
      <c r="I253" s="61">
        <f>'Таблица №8'!J257</f>
        <v>0</v>
      </c>
    </row>
    <row r="254" spans="1:9" ht="20.25" customHeight="1" outlineLevel="5">
      <c r="A254" s="46" t="str">
        <f>'Таблица №8'!A258</f>
        <v>Организация отдыха детей в лагерях дневного пребывания</v>
      </c>
      <c r="B254" s="75" t="str">
        <f>'Таблица №8'!C258</f>
        <v>0709</v>
      </c>
      <c r="C254" s="75" t="str">
        <f>'Таблица №8'!D258</f>
        <v>99</v>
      </c>
      <c r="D254" s="75"/>
      <c r="E254" s="75"/>
      <c r="F254" s="61">
        <f>'Таблица №8'!G258</f>
        <v>0</v>
      </c>
      <c r="G254" s="61">
        <f>'Таблица №8'!H258</f>
        <v>2235</v>
      </c>
      <c r="H254" s="61">
        <f>'Таблица №8'!I258</f>
        <v>2235</v>
      </c>
      <c r="I254" s="61">
        <f>'Таблица №8'!J258</f>
        <v>2235</v>
      </c>
    </row>
    <row r="255" spans="1:9" ht="24.75" customHeight="1" outlineLevel="5">
      <c r="A255" s="46" t="str">
        <f>'Таблица №8'!A259</f>
        <v>Непрограммные расходы органов местного самоуправления Алексеевского муниципального района</v>
      </c>
      <c r="B255" s="75" t="str">
        <f>'Таблица №8'!C259</f>
        <v>0709</v>
      </c>
      <c r="C255" s="75" t="str">
        <f>'Таблица №8'!D259</f>
        <v>99</v>
      </c>
      <c r="D255" s="75"/>
      <c r="E255" s="75"/>
      <c r="F255" s="61">
        <f>'Таблица №8'!G259</f>
        <v>0</v>
      </c>
      <c r="G255" s="61">
        <f>'Таблица №8'!H259</f>
        <v>2235</v>
      </c>
      <c r="H255" s="61">
        <f>'Таблица №8'!I259</f>
        <v>2235</v>
      </c>
      <c r="I255" s="61">
        <f>'Таблица №8'!J259</f>
        <v>2235</v>
      </c>
    </row>
    <row r="256" spans="1:9" ht="36" outlineLevel="5">
      <c r="A256" s="46" t="str">
        <f>'Таблица №8'!A260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6" s="75" t="str">
        <f>'Таблица №8'!C260</f>
        <v>0709</v>
      </c>
      <c r="C256" s="75" t="str">
        <f>'Таблица №8'!D260</f>
        <v>99</v>
      </c>
      <c r="D256" s="75">
        <f>'Таблица №8'!E260</f>
        <v>0</v>
      </c>
      <c r="E256" s="75">
        <f>'Таблица №8'!F260</f>
        <v>600</v>
      </c>
      <c r="F256" s="61">
        <f>'Таблица №8'!G260</f>
        <v>0</v>
      </c>
      <c r="G256" s="61">
        <f>'Таблица №8'!H260</f>
        <v>2011.5</v>
      </c>
      <c r="H256" s="61">
        <f>'Таблица №8'!I260</f>
        <v>2011.5</v>
      </c>
      <c r="I256" s="61">
        <f>'Таблица №8'!J260</f>
        <v>2011.5</v>
      </c>
    </row>
    <row r="257" spans="1:9" ht="25.5" customHeight="1" outlineLevel="5">
      <c r="A257" s="46" t="str">
        <f>'Таблица №8'!A261</f>
        <v>Предоставление субсидий бюджетным, автономным учреждениям и иным некоммерческим организациям</v>
      </c>
      <c r="B257" s="75" t="str">
        <f>'Таблица №8'!C261</f>
        <v>0709</v>
      </c>
      <c r="C257" s="75" t="str">
        <f>'Таблица №8'!D261</f>
        <v>99</v>
      </c>
      <c r="D257" s="75">
        <f>'Таблица №8'!E261</f>
        <v>0</v>
      </c>
      <c r="E257" s="75">
        <f>'Таблица №8'!F261</f>
        <v>600</v>
      </c>
      <c r="F257" s="61">
        <f>'Таблица №8'!G261</f>
        <v>0</v>
      </c>
      <c r="G257" s="61">
        <f>'Таблица №8'!H261</f>
        <v>223.5</v>
      </c>
      <c r="H257" s="61">
        <f>'Таблица №8'!I261</f>
        <v>223.5</v>
      </c>
      <c r="I257" s="61">
        <f>'Таблица №8'!J261</f>
        <v>223.5</v>
      </c>
    </row>
    <row r="258" spans="1:9" ht="61.5" customHeight="1" hidden="1" outlineLevel="5">
      <c r="A258" s="46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8" s="75" t="str">
        <f>'Таблица №8'!C262</f>
        <v>0709</v>
      </c>
      <c r="C258" s="75" t="str">
        <f>'Таблица №8'!D262</f>
        <v>08</v>
      </c>
      <c r="D258" s="75">
        <f>'Таблица №8'!E262</f>
        <v>0</v>
      </c>
      <c r="E258" s="75"/>
      <c r="F258" s="61">
        <f>'Таблица №8'!G262</f>
        <v>0</v>
      </c>
      <c r="G258" s="61">
        <f>'Таблица №8'!H262</f>
        <v>0</v>
      </c>
      <c r="H258" s="61">
        <f>'Таблица №8'!I262</f>
        <v>0</v>
      </c>
      <c r="I258" s="61">
        <f>'Таблица №8'!J262</f>
        <v>0</v>
      </c>
    </row>
    <row r="259" spans="1:9" ht="12.75" hidden="1" outlineLevel="2">
      <c r="A259" s="46" t="str">
        <f>'Таблица №8'!A263</f>
        <v>Социальное обеспечение и иные выплаты населению</v>
      </c>
      <c r="B259" s="75" t="str">
        <f>'Таблица №8'!C263</f>
        <v>0709</v>
      </c>
      <c r="C259" s="75" t="str">
        <f>'Таблица №8'!D263</f>
        <v>08</v>
      </c>
      <c r="D259" s="75">
        <f>'Таблица №8'!E263</f>
        <v>0</v>
      </c>
      <c r="E259" s="75" t="s">
        <v>199</v>
      </c>
      <c r="F259" s="61">
        <f>'Таблица №8'!G263</f>
        <v>0</v>
      </c>
      <c r="G259" s="61">
        <f>'Таблица №8'!H263</f>
        <v>0</v>
      </c>
      <c r="H259" s="61">
        <f>'Таблица №8'!I263</f>
        <v>0</v>
      </c>
      <c r="I259" s="61">
        <f>'Таблица №8'!J263</f>
        <v>0</v>
      </c>
    </row>
    <row r="260" spans="1:9" ht="48" outlineLevel="3">
      <c r="A260" s="46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260" s="75" t="str">
        <f>'Таблица №8'!C264</f>
        <v>0709</v>
      </c>
      <c r="C260" s="75" t="str">
        <f>'Таблица №8'!D264</f>
        <v>58</v>
      </c>
      <c r="D260" s="75">
        <f>'Таблица №8'!E264</f>
        <v>0</v>
      </c>
      <c r="E260" s="75"/>
      <c r="F260" s="61">
        <f>'Таблица №8'!G264</f>
        <v>0</v>
      </c>
      <c r="G260" s="61">
        <f>'Таблица №8'!H264</f>
        <v>1700</v>
      </c>
      <c r="H260" s="61">
        <f>'Таблица №8'!I264</f>
        <v>1700</v>
      </c>
      <c r="I260" s="61">
        <f>'Таблица №8'!J264</f>
        <v>1700</v>
      </c>
    </row>
    <row r="261" spans="1:9" ht="47.25" customHeight="1" outlineLevel="3">
      <c r="A261" s="46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75" t="str">
        <f>'Таблица №8'!C265</f>
        <v>0709</v>
      </c>
      <c r="C261" s="75" t="str">
        <f>'Таблица №8'!D265</f>
        <v>58</v>
      </c>
      <c r="D261" s="75">
        <f>'Таблица №8'!E265</f>
        <v>0</v>
      </c>
      <c r="E261" s="75">
        <f>'Таблица №8'!F265</f>
        <v>100</v>
      </c>
      <c r="F261" s="61">
        <f>'Таблица №8'!G265</f>
        <v>0</v>
      </c>
      <c r="G261" s="61">
        <f>'Таблица №8'!H265</f>
        <v>1700</v>
      </c>
      <c r="H261" s="61">
        <f>'Таблица №8'!I265</f>
        <v>1700</v>
      </c>
      <c r="I261" s="61">
        <f>'Таблица №8'!J265</f>
        <v>1700</v>
      </c>
    </row>
    <row r="262" spans="1:9" ht="14.25" customHeight="1" hidden="1" outlineLevel="3">
      <c r="A262" s="46" t="str">
        <f>'Таблица №8'!A266</f>
        <v>Закупка товаров, работ и услуг для государственных (муниципальных) нужд</v>
      </c>
      <c r="B262" s="75" t="str">
        <f>'Таблица №8'!C266</f>
        <v>0709</v>
      </c>
      <c r="C262" s="75" t="str">
        <f>'Таблица №8'!D266</f>
        <v>58</v>
      </c>
      <c r="D262" s="75">
        <f>'Таблица №8'!E266</f>
        <v>0</v>
      </c>
      <c r="E262" s="75">
        <f>'Таблица №8'!F266</f>
        <v>200</v>
      </c>
      <c r="F262" s="61">
        <f>'Таблица №8'!G266</f>
        <v>0</v>
      </c>
      <c r="G262" s="61">
        <f>'Таблица №8'!H266</f>
        <v>0</v>
      </c>
      <c r="H262" s="61">
        <f>'Таблица №8'!I266</f>
        <v>0</v>
      </c>
      <c r="I262" s="61">
        <f>'Таблица №8'!J266</f>
        <v>0</v>
      </c>
    </row>
    <row r="263" spans="1:9" ht="12.75" hidden="1" outlineLevel="3">
      <c r="A263" s="46" t="str">
        <f>'Таблица №8'!A267</f>
        <v>Иные бюджетные ассигнования</v>
      </c>
      <c r="B263" s="75" t="str">
        <f>'Таблица №8'!C267</f>
        <v>0709</v>
      </c>
      <c r="C263" s="75" t="str">
        <f>'Таблица №8'!D267</f>
        <v>58</v>
      </c>
      <c r="D263" s="75">
        <f>'Таблица №8'!E267</f>
        <v>0</v>
      </c>
      <c r="E263" s="75">
        <f>'Таблица №8'!F267</f>
        <v>800</v>
      </c>
      <c r="F263" s="61">
        <f>'Таблица №8'!G267</f>
        <v>0</v>
      </c>
      <c r="G263" s="61">
        <f>'Таблица №8'!H267</f>
        <v>0</v>
      </c>
      <c r="H263" s="61">
        <f>'Таблица №8'!I267</f>
        <v>0</v>
      </c>
      <c r="I263" s="61">
        <f>'Таблица №8'!J267</f>
        <v>0</v>
      </c>
    </row>
    <row r="264" spans="1:9" ht="12.75" outlineLevel="3">
      <c r="A264" s="46" t="str">
        <f>'Таблица №8'!A268</f>
        <v>Культура, кинематография </v>
      </c>
      <c r="B264" s="75" t="str">
        <f>'Таблица №8'!C268</f>
        <v>0800</v>
      </c>
      <c r="C264" s="75"/>
      <c r="D264" s="75"/>
      <c r="E264" s="75"/>
      <c r="F264" s="61">
        <f>'Таблица №8'!G268</f>
        <v>0</v>
      </c>
      <c r="G264" s="61">
        <f>'Таблица №8'!H268</f>
        <v>12340</v>
      </c>
      <c r="H264" s="61">
        <f>'Таблица №8'!I268</f>
        <v>12340</v>
      </c>
      <c r="I264" s="61">
        <f>'Таблица №8'!J268</f>
        <v>12340</v>
      </c>
    </row>
    <row r="265" spans="1:9" ht="12.75" outlineLevel="3">
      <c r="A265" s="46" t="str">
        <f>'Таблица №8'!A269</f>
        <v>Культура</v>
      </c>
      <c r="B265" s="75" t="str">
        <f>'Таблица №8'!C269</f>
        <v>0801</v>
      </c>
      <c r="C265" s="75"/>
      <c r="D265" s="75"/>
      <c r="E265" s="75"/>
      <c r="F265" s="61">
        <f>'Таблица №8'!G269</f>
        <v>0</v>
      </c>
      <c r="G265" s="61">
        <f>'Таблица №8'!H269</f>
        <v>11846.7</v>
      </c>
      <c r="H265" s="61">
        <f>'Таблица №8'!I269</f>
        <v>11846.7</v>
      </c>
      <c r="I265" s="61">
        <f>'Таблица №8'!J269</f>
        <v>11846.7</v>
      </c>
    </row>
    <row r="266" spans="1:9" ht="24" hidden="1" outlineLevel="3">
      <c r="A266" s="46" t="str">
        <f>'Таблица №8'!A270</f>
        <v>Муниципальная программа "Комплексное развитие сельских территорий"</v>
      </c>
      <c r="B266" s="75" t="str">
        <f>'Таблица №8'!C270</f>
        <v>0801</v>
      </c>
      <c r="C266" s="75" t="str">
        <f>'Таблица №8'!D270</f>
        <v>03</v>
      </c>
      <c r="D266" s="75">
        <f>'Таблица №8'!E270</f>
        <v>0</v>
      </c>
      <c r="E266" s="75"/>
      <c r="F266" s="61">
        <f>'Таблица №8'!G270</f>
        <v>0</v>
      </c>
      <c r="G266" s="61">
        <f>'Таблица №8'!H270</f>
        <v>0</v>
      </c>
      <c r="H266" s="61">
        <f>'Таблица №8'!I270</f>
        <v>0</v>
      </c>
      <c r="I266" s="61">
        <f>'Таблица №8'!J270</f>
        <v>0</v>
      </c>
    </row>
    <row r="267" spans="1:9" ht="36" hidden="1" outlineLevel="3">
      <c r="A267" s="46" t="str">
        <f>'Таблица №8'!A271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7" s="75" t="str">
        <f>'Таблица №8'!C271</f>
        <v>0801</v>
      </c>
      <c r="C267" s="75" t="str">
        <f>'Таблица №8'!D271</f>
        <v>03</v>
      </c>
      <c r="D267" s="75">
        <f>'Таблица №8'!E271</f>
        <v>0</v>
      </c>
      <c r="E267" s="75">
        <f>'Таблица №8'!F271</f>
        <v>200</v>
      </c>
      <c r="F267" s="61">
        <f>'Таблица №8'!G271</f>
        <v>0</v>
      </c>
      <c r="G267" s="61">
        <f>'Таблица №8'!H271</f>
        <v>0</v>
      </c>
      <c r="H267" s="61">
        <f>'Таблица №8'!I271</f>
        <v>0</v>
      </c>
      <c r="I267" s="61">
        <f>'Таблица №8'!J271</f>
        <v>0</v>
      </c>
    </row>
    <row r="268" spans="1:9" ht="24" hidden="1" outlineLevel="3">
      <c r="A268" s="46" t="str">
        <f>'Таблица №8'!A272</f>
        <v>Закупка товаров, работ и услуг для государственных (муниципальных) нужд (софинансирование)</v>
      </c>
      <c r="B268" s="75" t="str">
        <f>'Таблица №8'!C272</f>
        <v>0801</v>
      </c>
      <c r="C268" s="75" t="str">
        <f>'Таблица №8'!D272</f>
        <v>03</v>
      </c>
      <c r="D268" s="75">
        <f>'Таблица №8'!E272</f>
        <v>0</v>
      </c>
      <c r="E268" s="75">
        <f>'Таблица №8'!F272</f>
        <v>200</v>
      </c>
      <c r="F268" s="61">
        <f>'Таблица №8'!G272</f>
        <v>0</v>
      </c>
      <c r="G268" s="61">
        <f>'Таблица №8'!H272</f>
        <v>0</v>
      </c>
      <c r="H268" s="61">
        <f>'Таблица №8'!I272</f>
        <v>0</v>
      </c>
      <c r="I268" s="61">
        <f>'Таблица №8'!J272</f>
        <v>0</v>
      </c>
    </row>
    <row r="269" spans="1:9" ht="38.25" customHeight="1" outlineLevel="3">
      <c r="A269" s="46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269" s="75" t="str">
        <f>'Таблица №8'!C273</f>
        <v>0801</v>
      </c>
      <c r="C269" s="75" t="str">
        <f>'Таблица №8'!D273</f>
        <v>12</v>
      </c>
      <c r="D269" s="75">
        <f>'Таблица №8'!E273</f>
        <v>0</v>
      </c>
      <c r="E269" s="75"/>
      <c r="F269" s="61">
        <f>'Таблица №8'!G273</f>
        <v>0</v>
      </c>
      <c r="G269" s="61">
        <f>'Таблица №8'!H273</f>
        <v>20</v>
      </c>
      <c r="H269" s="61">
        <f>'Таблица №8'!I273</f>
        <v>20</v>
      </c>
      <c r="I269" s="61">
        <f>'Таблица №8'!J273</f>
        <v>20</v>
      </c>
    </row>
    <row r="270" spans="1:9" ht="26.25" customHeight="1" outlineLevel="3">
      <c r="A270" s="46" t="str">
        <f>'Таблица №8'!A274</f>
        <v>Предоставление субсидий бюджетным, автономным учреждениям и иным некоммерческим организациям</v>
      </c>
      <c r="B270" s="75" t="str">
        <f>'Таблица №8'!C274</f>
        <v>0801</v>
      </c>
      <c r="C270" s="75" t="str">
        <f>'Таблица №8'!D274</f>
        <v>12</v>
      </c>
      <c r="D270" s="75">
        <f>'Таблица №8'!E274</f>
        <v>0</v>
      </c>
      <c r="E270" s="75">
        <f>'Таблица №8'!F274</f>
        <v>600</v>
      </c>
      <c r="F270" s="61">
        <f>'Таблица №8'!G274</f>
        <v>0</v>
      </c>
      <c r="G270" s="61">
        <f>'Таблица №8'!H274</f>
        <v>20</v>
      </c>
      <c r="H270" s="61">
        <f>'Таблица №8'!I274</f>
        <v>20</v>
      </c>
      <c r="I270" s="61">
        <f>'Таблица №8'!J274</f>
        <v>20</v>
      </c>
    </row>
    <row r="271" spans="1:9" ht="36" outlineLevel="3">
      <c r="A271" s="46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271" s="75" t="str">
        <f>'Таблица №8'!C275</f>
        <v>0801</v>
      </c>
      <c r="C271" s="75" t="str">
        <f>'Таблица №8'!D275</f>
        <v>13</v>
      </c>
      <c r="D271" s="75">
        <f>'Таблица №8'!E275</f>
        <v>0</v>
      </c>
      <c r="E271" s="75"/>
      <c r="F271" s="61">
        <f>'Таблица №8'!G275</f>
        <v>0</v>
      </c>
      <c r="G271" s="61">
        <f>'Таблица №8'!H275</f>
        <v>20</v>
      </c>
      <c r="H271" s="61">
        <f>'Таблица №8'!I275</f>
        <v>20</v>
      </c>
      <c r="I271" s="61">
        <f>'Таблица №8'!J275</f>
        <v>20</v>
      </c>
    </row>
    <row r="272" spans="1:9" ht="24" outlineLevel="3">
      <c r="A272" s="46" t="str">
        <f>'Таблица №8'!A276</f>
        <v>Предоставление субсидий бюджетным, автономным учреждениям и иным некоммерческим организациям</v>
      </c>
      <c r="B272" s="75" t="str">
        <f>'Таблица №8'!C276</f>
        <v>0801</v>
      </c>
      <c r="C272" s="75" t="str">
        <f>'Таблица №8'!D276</f>
        <v>13</v>
      </c>
      <c r="D272" s="75">
        <f>'Таблица №8'!E276</f>
        <v>0</v>
      </c>
      <c r="E272" s="75">
        <f>'Таблица №8'!F276</f>
        <v>600</v>
      </c>
      <c r="F272" s="61">
        <f>'Таблица №8'!G276</f>
        <v>0</v>
      </c>
      <c r="G272" s="61">
        <f>'Таблица №8'!H276</f>
        <v>20</v>
      </c>
      <c r="H272" s="61">
        <f>'Таблица №8'!I276</f>
        <v>20</v>
      </c>
      <c r="I272" s="61">
        <f>'Таблица №8'!J276</f>
        <v>20</v>
      </c>
    </row>
    <row r="273" spans="1:9" ht="24" hidden="1" outlineLevel="3">
      <c r="A273" s="46" t="str">
        <f>'Таблица №8'!A277</f>
        <v>Непрограммные расходы органов местного самоуправления Алексеевского муниципального района</v>
      </c>
      <c r="B273" s="75" t="str">
        <f>'Таблица №8'!C277</f>
        <v>0801</v>
      </c>
      <c r="C273" s="75" t="str">
        <f>'Таблица №8'!D277</f>
        <v>99</v>
      </c>
      <c r="D273" s="75">
        <f>'Таблица №8'!E277</f>
        <v>0</v>
      </c>
      <c r="E273" s="75"/>
      <c r="F273" s="61">
        <f>'Таблица №8'!G277</f>
        <v>0</v>
      </c>
      <c r="G273" s="61">
        <f>'Таблица №8'!H277</f>
        <v>0</v>
      </c>
      <c r="H273" s="61">
        <f>'Таблица №8'!I277</f>
        <v>0</v>
      </c>
      <c r="I273" s="61">
        <f>'Таблица №8'!J277</f>
        <v>0</v>
      </c>
    </row>
    <row r="274" spans="1:9" ht="24" hidden="1" outlineLevel="3">
      <c r="A274" s="46" t="str">
        <f>'Таблица №8'!A278</f>
        <v>Закупка товаров, работ и услуг для государственных (муниципальных) нужд</v>
      </c>
      <c r="B274" s="75" t="str">
        <f>'Таблица №8'!C278</f>
        <v>0801</v>
      </c>
      <c r="C274" s="75" t="str">
        <f>'Таблица №8'!D278</f>
        <v>99</v>
      </c>
      <c r="D274" s="75">
        <f>'Таблица №8'!E278</f>
        <v>0</v>
      </c>
      <c r="E274" s="75">
        <f>'Таблица №8'!F278</f>
        <v>200</v>
      </c>
      <c r="F274" s="61">
        <f>'Таблица №8'!G278</f>
        <v>0</v>
      </c>
      <c r="G274" s="61">
        <f>'Таблица №8'!H278</f>
        <v>0</v>
      </c>
      <c r="H274" s="61">
        <f>'Таблица №8'!I278</f>
        <v>0</v>
      </c>
      <c r="I274" s="61">
        <f>'Таблица №8'!J278</f>
        <v>0</v>
      </c>
    </row>
    <row r="275" spans="1:9" ht="36.75" customHeight="1" outlineLevel="1">
      <c r="A275" s="46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275" s="75" t="str">
        <f>'Таблица №8'!C279</f>
        <v>0800</v>
      </c>
      <c r="C275" s="75" t="str">
        <f>'Таблица №8'!D279</f>
        <v>59</v>
      </c>
      <c r="D275" s="75">
        <f>'Таблица №8'!E279</f>
        <v>0</v>
      </c>
      <c r="E275" s="75"/>
      <c r="F275" s="61">
        <f>'Таблица №8'!G279</f>
        <v>0</v>
      </c>
      <c r="G275" s="61">
        <f>'Таблица №8'!H279</f>
        <v>12300</v>
      </c>
      <c r="H275" s="61">
        <f>'Таблица №8'!I279</f>
        <v>12300</v>
      </c>
      <c r="I275" s="61">
        <f>'Таблица №8'!J279</f>
        <v>12300</v>
      </c>
    </row>
    <row r="276" spans="1:9" ht="16.5" customHeight="1" outlineLevel="3">
      <c r="A276" s="46" t="str">
        <f>'Таблица №8'!A280</f>
        <v>Дворцы и дома культуры, другие учреждения культуры</v>
      </c>
      <c r="B276" s="75" t="str">
        <f>'Таблица №8'!C280</f>
        <v>0801</v>
      </c>
      <c r="C276" s="75" t="str">
        <f>'Таблица №8'!D280</f>
        <v>59</v>
      </c>
      <c r="D276" s="75">
        <f>'Таблица №8'!E280</f>
        <v>0</v>
      </c>
      <c r="E276" s="75"/>
      <c r="F276" s="61">
        <f>'Таблица №8'!G280</f>
        <v>0</v>
      </c>
      <c r="G276" s="61">
        <f>'Таблица №8'!H280</f>
        <v>8656.7</v>
      </c>
      <c r="H276" s="61">
        <f>'Таблица №8'!I280</f>
        <v>8656.7</v>
      </c>
      <c r="I276" s="61">
        <f>'Таблица №8'!J280</f>
        <v>8656.7</v>
      </c>
    </row>
    <row r="277" spans="1:9" ht="24" customHeight="1" outlineLevel="3">
      <c r="A277" s="46" t="str">
        <f>'Таблица №8'!A281</f>
        <v>Предоставление субсидий бюджетным, автономным учреждениям и иным некоммерческим организациям</v>
      </c>
      <c r="B277" s="75" t="str">
        <f>'Таблица №8'!C281</f>
        <v>0801</v>
      </c>
      <c r="C277" s="75" t="str">
        <f>'Таблица №8'!D281</f>
        <v>59</v>
      </c>
      <c r="D277" s="75">
        <f>'Таблица №8'!E281</f>
        <v>0</v>
      </c>
      <c r="E277" s="75">
        <f>'Таблица №8'!F281</f>
        <v>600</v>
      </c>
      <c r="F277" s="61">
        <f>'Таблица №8'!G281</f>
        <v>0</v>
      </c>
      <c r="G277" s="61">
        <f>'Таблица №8'!H281</f>
        <v>8656.7</v>
      </c>
      <c r="H277" s="61">
        <f>'Таблица №8'!I281</f>
        <v>8656.7</v>
      </c>
      <c r="I277" s="61">
        <f>'Таблица №8'!J281</f>
        <v>8656.7</v>
      </c>
    </row>
    <row r="278" spans="1:9" ht="14.25" customHeight="1" outlineLevel="3">
      <c r="A278" s="46" t="str">
        <f>'Таблица №8'!A282</f>
        <v>Музей</v>
      </c>
      <c r="B278" s="75" t="str">
        <f>'Таблица №8'!C282</f>
        <v>0801</v>
      </c>
      <c r="C278" s="75" t="str">
        <f>'Таблица №8'!D282</f>
        <v>59</v>
      </c>
      <c r="D278" s="75">
        <f>'Таблица №8'!E282</f>
        <v>0</v>
      </c>
      <c r="E278" s="75"/>
      <c r="F278" s="61">
        <f>'Таблица №8'!G282</f>
        <v>0</v>
      </c>
      <c r="G278" s="61">
        <f>'Таблица №8'!H282</f>
        <v>1693</v>
      </c>
      <c r="H278" s="61">
        <f>'Таблица №8'!I282</f>
        <v>1693</v>
      </c>
      <c r="I278" s="61">
        <f>'Таблица №8'!J282</f>
        <v>1693</v>
      </c>
    </row>
    <row r="279" spans="1:9" ht="31.5" customHeight="1" outlineLevel="3">
      <c r="A279" s="46" t="str">
        <f>'Таблица №8'!A283</f>
        <v>Предоставление субсидий бюджетным, автономным учреждениям и иным некоммерческим организациям</v>
      </c>
      <c r="B279" s="75" t="str">
        <f>'Таблица №8'!C283</f>
        <v>0801</v>
      </c>
      <c r="C279" s="75" t="str">
        <f>'Таблица №8'!D283</f>
        <v>59</v>
      </c>
      <c r="D279" s="75">
        <f>'Таблица №8'!E283</f>
        <v>0</v>
      </c>
      <c r="E279" s="75">
        <f>'Таблица №8'!F283</f>
        <v>600</v>
      </c>
      <c r="F279" s="61">
        <f>'Таблица №8'!G283</f>
        <v>0</v>
      </c>
      <c r="G279" s="61">
        <f>'Таблица №8'!H283</f>
        <v>1693</v>
      </c>
      <c r="H279" s="61">
        <f>'Таблица №8'!I283</f>
        <v>1693</v>
      </c>
      <c r="I279" s="61">
        <f>'Таблица №8'!J283</f>
        <v>1693</v>
      </c>
    </row>
    <row r="280" spans="1:9" ht="16.5" customHeight="1" outlineLevel="3">
      <c r="A280" s="46" t="str">
        <f>'Таблица №8'!A284</f>
        <v>Библиотеки</v>
      </c>
      <c r="B280" s="75" t="str">
        <f>'Таблица №8'!C284</f>
        <v>0801</v>
      </c>
      <c r="C280" s="75" t="str">
        <f>'Таблица №8'!D284</f>
        <v>59</v>
      </c>
      <c r="D280" s="75">
        <f>'Таблица №8'!E284</f>
        <v>0</v>
      </c>
      <c r="E280" s="75"/>
      <c r="F280" s="61">
        <f>'Таблица №8'!G284</f>
        <v>0</v>
      </c>
      <c r="G280" s="61">
        <f>'Таблица №8'!H284</f>
        <v>1457</v>
      </c>
      <c r="H280" s="61">
        <f>'Таблица №8'!I284</f>
        <v>1457</v>
      </c>
      <c r="I280" s="61">
        <f>'Таблица №8'!J284</f>
        <v>1457</v>
      </c>
    </row>
    <row r="281" spans="1:9" ht="27" customHeight="1" outlineLevel="1">
      <c r="A281" s="46" t="str">
        <f>'Таблица №8'!A285</f>
        <v>Предоставление субсидий бюджетным, автономным учреждениям и иным некоммерческим организациям</v>
      </c>
      <c r="B281" s="75" t="str">
        <f>'Таблица №8'!C285</f>
        <v>0801</v>
      </c>
      <c r="C281" s="75" t="str">
        <f>'Таблица №8'!D285</f>
        <v>59</v>
      </c>
      <c r="D281" s="75">
        <f>'Таблица №8'!E285</f>
        <v>0</v>
      </c>
      <c r="E281" s="75">
        <f>'Таблица №8'!F285</f>
        <v>600</v>
      </c>
      <c r="F281" s="61">
        <f>'Таблица №8'!G285</f>
        <v>0</v>
      </c>
      <c r="G281" s="61">
        <f>'Таблица №8'!H285</f>
        <v>1457</v>
      </c>
      <c r="H281" s="61">
        <f>'Таблица №8'!I285</f>
        <v>1457</v>
      </c>
      <c r="I281" s="61">
        <f>'Таблица №8'!J285</f>
        <v>1457</v>
      </c>
    </row>
    <row r="282" spans="1:9" ht="12" customHeight="1" outlineLevel="3">
      <c r="A282" s="46" t="str">
        <f>'Таблица №8'!A286</f>
        <v>Кинематография</v>
      </c>
      <c r="B282" s="75" t="str">
        <f>'Таблица №8'!C286</f>
        <v>0802</v>
      </c>
      <c r="C282" s="75" t="str">
        <f>'Таблица №8'!D286</f>
        <v>59</v>
      </c>
      <c r="D282" s="75">
        <f>'Таблица №8'!E286</f>
        <v>0</v>
      </c>
      <c r="E282" s="75"/>
      <c r="F282" s="61">
        <f>'Таблица №8'!G286</f>
        <v>0</v>
      </c>
      <c r="G282" s="61">
        <f>'Таблица №8'!H286</f>
        <v>493.3</v>
      </c>
      <c r="H282" s="61">
        <f>'Таблица №8'!I286</f>
        <v>493.3</v>
      </c>
      <c r="I282" s="61">
        <f>'Таблица №8'!J286</f>
        <v>493.3</v>
      </c>
    </row>
    <row r="283" spans="1:9" ht="26.25" customHeight="1" outlineLevel="3">
      <c r="A283" s="46" t="str">
        <f>'Таблица №8'!A287</f>
        <v>Предоставление субсидий бюджетным, автономным учреждениям и иным некоммерческим организациям</v>
      </c>
      <c r="B283" s="75" t="str">
        <f>'Таблица №8'!C287</f>
        <v>0802</v>
      </c>
      <c r="C283" s="75" t="str">
        <f>'Таблица №8'!D287</f>
        <v>59</v>
      </c>
      <c r="D283" s="75">
        <f>'Таблица №8'!E287</f>
        <v>0</v>
      </c>
      <c r="E283" s="75">
        <f>'Таблица №8'!F287</f>
        <v>600</v>
      </c>
      <c r="F283" s="61">
        <f>'Таблица №8'!G287</f>
        <v>0</v>
      </c>
      <c r="G283" s="61">
        <f>'Таблица №8'!H287</f>
        <v>493.3</v>
      </c>
      <c r="H283" s="61">
        <f>'Таблица №8'!I287</f>
        <v>493.3</v>
      </c>
      <c r="I283" s="61">
        <f>'Таблица №8'!J287</f>
        <v>493.3</v>
      </c>
    </row>
    <row r="284" spans="1:9" ht="12.75" hidden="1" outlineLevel="3">
      <c r="A284" s="46" t="str">
        <f>'Таблица №8'!A288</f>
        <v>Другие вопросы в области культуры, кинематографии </v>
      </c>
      <c r="B284" s="75" t="str">
        <f>'Таблица №8'!C288</f>
        <v>0804</v>
      </c>
      <c r="C284" s="75" t="str">
        <f>'Таблица №8'!D288</f>
        <v>59</v>
      </c>
      <c r="D284" s="75">
        <f>'Таблица №8'!E288</f>
        <v>0</v>
      </c>
      <c r="E284" s="75"/>
      <c r="F284" s="61">
        <f>'Таблица №8'!G288</f>
        <v>0</v>
      </c>
      <c r="G284" s="61">
        <f>'Таблица №8'!H288</f>
        <v>0</v>
      </c>
      <c r="H284" s="61">
        <f>'Таблица №8'!I288</f>
        <v>0</v>
      </c>
      <c r="I284" s="61">
        <f>'Таблица №8'!J288</f>
        <v>0</v>
      </c>
    </row>
    <row r="285" spans="1:9" ht="24" hidden="1" outlineLevel="3">
      <c r="A285" s="46" t="str">
        <f>'Таблица №8'!A289</f>
        <v>Предоставление субсидий бюджетным, автономным учреждениям и иным некоммерческим организациям</v>
      </c>
      <c r="B285" s="75" t="str">
        <f>'Таблица №8'!C289</f>
        <v>0804</v>
      </c>
      <c r="C285" s="75" t="str">
        <f>'Таблица №8'!D289</f>
        <v>59</v>
      </c>
      <c r="D285" s="75">
        <f>'Таблица №8'!E289</f>
        <v>0</v>
      </c>
      <c r="E285" s="75">
        <f>'Таблица №8'!F289</f>
        <v>600</v>
      </c>
      <c r="F285" s="61">
        <f>'Таблица №8'!G289</f>
        <v>0</v>
      </c>
      <c r="G285" s="61">
        <f>'Таблица №8'!H289</f>
        <v>0</v>
      </c>
      <c r="H285" s="61">
        <f>'Таблица №8'!I289</f>
        <v>0</v>
      </c>
      <c r="I285" s="61">
        <f>'Таблица №8'!J289</f>
        <v>0</v>
      </c>
    </row>
    <row r="286" spans="1:9" ht="40.5" customHeight="1" hidden="1" outlineLevel="3">
      <c r="A286" s="46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6" s="75" t="str">
        <f>'Таблица №8'!C290</f>
        <v>0804</v>
      </c>
      <c r="C286" s="75" t="str">
        <f>'Таблица №8'!D290</f>
        <v>10</v>
      </c>
      <c r="D286" s="75">
        <f>'Таблица №8'!E290</f>
        <v>0</v>
      </c>
      <c r="E286" s="75"/>
      <c r="F286" s="75">
        <f>'Таблица №8'!G290</f>
        <v>0</v>
      </c>
      <c r="G286" s="75">
        <f>'Таблица №8'!H290</f>
        <v>0</v>
      </c>
      <c r="H286" s="75">
        <f>'Таблица №8'!I290</f>
        <v>0</v>
      </c>
      <c r="I286" s="75">
        <f>'Таблица №8'!J290</f>
        <v>0</v>
      </c>
    </row>
    <row r="287" spans="1:9" ht="36" hidden="1" outlineLevel="3">
      <c r="A287" s="46" t="str">
        <f>'Таблица №8'!A291</f>
        <v>Межбюджетные трансферты за счет средств субсидии на благоустройство и ремонт памятников, обелисков и воинских захоронений</v>
      </c>
      <c r="B287" s="75" t="str">
        <f>'Таблица №8'!C291</f>
        <v>0804</v>
      </c>
      <c r="C287" s="75" t="str">
        <f>'Таблица №8'!D291</f>
        <v>10</v>
      </c>
      <c r="D287" s="75">
        <f>'Таблица №8'!E291</f>
        <v>0</v>
      </c>
      <c r="E287" s="75">
        <f>'Таблица №8'!F291</f>
        <v>500</v>
      </c>
      <c r="F287" s="75">
        <f>'Таблица №8'!G291</f>
        <v>0</v>
      </c>
      <c r="G287" s="75">
        <f>'Таблица №8'!H291</f>
        <v>0</v>
      </c>
      <c r="H287" s="75">
        <f>'Таблица №8'!I291</f>
        <v>0</v>
      </c>
      <c r="I287" s="75">
        <f>'Таблица №8'!J291</f>
        <v>0</v>
      </c>
    </row>
    <row r="288" spans="1:9" ht="12.75" hidden="1" outlineLevel="3">
      <c r="A288" s="46" t="str">
        <f>'Таблица №8'!A292</f>
        <v>Здравоохранение</v>
      </c>
      <c r="B288" s="75" t="str">
        <f>'Таблица №8'!C292</f>
        <v>0900</v>
      </c>
      <c r="C288" s="75"/>
      <c r="D288" s="75"/>
      <c r="E288" s="75"/>
      <c r="F288" s="61">
        <f>'Таблица №8'!G292</f>
        <v>0</v>
      </c>
      <c r="G288" s="61">
        <f>'Таблица №8'!H292</f>
        <v>0</v>
      </c>
      <c r="H288" s="61">
        <f>'Таблица №8'!I292</f>
        <v>0</v>
      </c>
      <c r="I288" s="61">
        <f>'Таблица №8'!J292</f>
        <v>0</v>
      </c>
    </row>
    <row r="289" spans="1:9" ht="12.75" hidden="1" outlineLevel="3">
      <c r="A289" s="46" t="str">
        <f>'Таблица №8'!A293</f>
        <v>Амбулаторная помощь</v>
      </c>
      <c r="B289" s="75" t="str">
        <f>'Таблица №8'!C293</f>
        <v>0902</v>
      </c>
      <c r="C289" s="75"/>
      <c r="D289" s="75"/>
      <c r="E289" s="75"/>
      <c r="F289" s="61">
        <f>'Таблица №8'!G293</f>
        <v>0</v>
      </c>
      <c r="G289" s="61">
        <f>'Таблица №8'!H293</f>
        <v>0</v>
      </c>
      <c r="H289" s="61">
        <f>'Таблица №8'!I293</f>
        <v>0</v>
      </c>
      <c r="I289" s="61">
        <f>'Таблица №8'!J293</f>
        <v>0</v>
      </c>
    </row>
    <row r="290" spans="1:9" ht="36" hidden="1" outlineLevel="3">
      <c r="A290" s="46" t="str">
        <f>'Таблица №8'!A294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90" s="75" t="str">
        <f>'Таблица №8'!C294</f>
        <v>0902</v>
      </c>
      <c r="C290" s="75" t="str">
        <f>'Таблица №8'!D294</f>
        <v>02</v>
      </c>
      <c r="D290" s="75">
        <f>'Таблица №8'!E294</f>
        <v>0</v>
      </c>
      <c r="E290" s="75"/>
      <c r="F290" s="61">
        <f>'Таблица №8'!G294</f>
        <v>0</v>
      </c>
      <c r="G290" s="61">
        <f>'Таблица №8'!H294</f>
        <v>0</v>
      </c>
      <c r="H290" s="61">
        <f>'Таблица №8'!I294</f>
        <v>0</v>
      </c>
      <c r="I290" s="61">
        <f>'Таблица №8'!J294</f>
        <v>0</v>
      </c>
    </row>
    <row r="291" spans="1:9" ht="36" hidden="1">
      <c r="A291" s="46" t="str">
        <f>'Таблица №8'!A295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91" s="75" t="str">
        <f>'Таблица №8'!C295</f>
        <v>0902</v>
      </c>
      <c r="C291" s="75" t="str">
        <f>'Таблица №8'!D295</f>
        <v>02</v>
      </c>
      <c r="D291" s="75">
        <f>'Таблица №8'!E295</f>
        <v>3</v>
      </c>
      <c r="E291" s="75"/>
      <c r="F291" s="61">
        <f>'Таблица №8'!G295</f>
        <v>0</v>
      </c>
      <c r="G291" s="61">
        <f>'Таблица №8'!H295</f>
        <v>0</v>
      </c>
      <c r="H291" s="61">
        <f>'Таблица №8'!I295</f>
        <v>0</v>
      </c>
      <c r="I291" s="61">
        <f>'Таблица №8'!J295</f>
        <v>0</v>
      </c>
    </row>
    <row r="292" spans="1:9" s="16" customFormat="1" ht="24" hidden="1" outlineLevel="2">
      <c r="A292" s="46" t="str">
        <f>'Таблица №8'!A296</f>
        <v>Капитальные вложения в объекты государственной (муниципальной) собственности</v>
      </c>
      <c r="B292" s="75" t="str">
        <f>'Таблица №8'!C296</f>
        <v>0902</v>
      </c>
      <c r="C292" s="75" t="str">
        <f>'Таблица №8'!D296</f>
        <v>02</v>
      </c>
      <c r="D292" s="75">
        <f>'Таблица №8'!E296</f>
        <v>3</v>
      </c>
      <c r="E292" s="75">
        <f>'Таблица №8'!F296</f>
        <v>400</v>
      </c>
      <c r="F292" s="61">
        <f>'Таблица №8'!G296</f>
        <v>0</v>
      </c>
      <c r="G292" s="61">
        <f>'Таблица №8'!H296</f>
        <v>0</v>
      </c>
      <c r="H292" s="61">
        <f>'Таблица №8'!I296</f>
        <v>0</v>
      </c>
      <c r="I292" s="61">
        <f>'Таблица №8'!J296</f>
        <v>0</v>
      </c>
    </row>
    <row r="293" spans="1:9" s="16" customFormat="1" ht="15" customHeight="1" outlineLevel="2">
      <c r="A293" s="46" t="str">
        <f>'Таблица №8'!A297</f>
        <v>Социальная политика</v>
      </c>
      <c r="B293" s="75" t="str">
        <f>'Таблица №8'!C297</f>
        <v>1000</v>
      </c>
      <c r="C293" s="75"/>
      <c r="D293" s="75"/>
      <c r="E293" s="75"/>
      <c r="F293" s="61">
        <f>'Таблица №8'!G297</f>
        <v>0</v>
      </c>
      <c r="G293" s="61">
        <f>'Таблица №8'!H297</f>
        <v>27587.2</v>
      </c>
      <c r="H293" s="61">
        <f>'Таблица №8'!I297</f>
        <v>31878.66401</v>
      </c>
      <c r="I293" s="61">
        <f>'Таблица №8'!J297</f>
        <v>27025.564010000002</v>
      </c>
    </row>
    <row r="294" spans="1:9" s="16" customFormat="1" ht="15.75" customHeight="1" outlineLevel="2">
      <c r="A294" s="46" t="str">
        <f>'Таблица №8'!A298</f>
        <v>Доплаты к пенсии государственных служащих субъектов Российской Федерации и муниципальных служащих</v>
      </c>
      <c r="B294" s="75" t="str">
        <f>'Таблица №8'!C298</f>
        <v>1001</v>
      </c>
      <c r="C294" s="75"/>
      <c r="D294" s="75"/>
      <c r="E294" s="75"/>
      <c r="F294" s="61">
        <f>'Таблица №8'!G298</f>
        <v>0</v>
      </c>
      <c r="G294" s="61">
        <f>'Таблица №8'!H298</f>
        <v>5000</v>
      </c>
      <c r="H294" s="61">
        <f>'Таблица №8'!I298</f>
        <v>5000</v>
      </c>
      <c r="I294" s="61">
        <f>'Таблица №8'!J298</f>
        <v>5000</v>
      </c>
    </row>
    <row r="295" spans="1:9" ht="15" customHeight="1" outlineLevel="3">
      <c r="A295" s="46" t="str">
        <f>'Таблица №8'!A299</f>
        <v>Непрограммные расходы органов местного самоуправления Алексеевского муниципального района</v>
      </c>
      <c r="B295" s="75" t="str">
        <f>'Таблица №8'!C299</f>
        <v>1001</v>
      </c>
      <c r="C295" s="75" t="str">
        <f>'Таблица №8'!D299</f>
        <v>99</v>
      </c>
      <c r="D295" s="75">
        <f>'Таблица №8'!E299</f>
        <v>0</v>
      </c>
      <c r="E295" s="75"/>
      <c r="F295" s="61">
        <f>'Таблица №8'!G299</f>
        <v>0</v>
      </c>
      <c r="G295" s="61">
        <f>'Таблица №8'!H299</f>
        <v>5000</v>
      </c>
      <c r="H295" s="61">
        <f>'Таблица №8'!I299</f>
        <v>5000</v>
      </c>
      <c r="I295" s="61">
        <f>'Таблица №8'!J299</f>
        <v>5000</v>
      </c>
    </row>
    <row r="296" spans="1:9" s="16" customFormat="1" ht="12.75" outlineLevel="2">
      <c r="A296" s="46" t="str">
        <f>'Таблица №8'!A300</f>
        <v>Социальное обеспечение и иные выплаты населению</v>
      </c>
      <c r="B296" s="75" t="str">
        <f>'Таблица №8'!C300</f>
        <v>1001</v>
      </c>
      <c r="C296" s="75" t="str">
        <f>'Таблица №8'!D300</f>
        <v>99</v>
      </c>
      <c r="D296" s="75">
        <f>'Таблица №8'!E300</f>
        <v>0</v>
      </c>
      <c r="E296" s="75">
        <f>'Таблица №8'!F300</f>
        <v>300</v>
      </c>
      <c r="F296" s="61">
        <f>'Таблица №8'!G300</f>
        <v>0</v>
      </c>
      <c r="G296" s="61">
        <f>'Таблица №8'!H300</f>
        <v>5000</v>
      </c>
      <c r="H296" s="61">
        <f>'Таблица №8'!I300</f>
        <v>5000</v>
      </c>
      <c r="I296" s="61">
        <f>'Таблица №8'!J300</f>
        <v>5000</v>
      </c>
    </row>
    <row r="297" spans="1:9" s="16" customFormat="1" ht="14.25" customHeight="1" outlineLevel="2">
      <c r="A297" s="46" t="str">
        <f>'Таблица №8'!A301</f>
        <v>Социальное обеспечение населения</v>
      </c>
      <c r="B297" s="75" t="str">
        <f>'Таблица №8'!C301</f>
        <v>1003</v>
      </c>
      <c r="C297" s="75"/>
      <c r="D297" s="75"/>
      <c r="E297" s="75"/>
      <c r="F297" s="61">
        <f>'Таблица №8'!G301</f>
        <v>0</v>
      </c>
      <c r="G297" s="61">
        <f>'Таблица №8'!H301</f>
        <v>12653.922</v>
      </c>
      <c r="H297" s="61">
        <f>'Таблица №8'!I301</f>
        <v>16468.800000000003</v>
      </c>
      <c r="I297" s="61">
        <f>'Таблица №8'!J301</f>
        <v>11579.9</v>
      </c>
    </row>
    <row r="298" spans="1:9" s="16" customFormat="1" ht="75.75" customHeight="1" outlineLevel="2">
      <c r="A298" s="46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298" s="75" t="str">
        <f>'Таблица №8'!C302</f>
        <v>1003</v>
      </c>
      <c r="C298" s="75" t="str">
        <f>'Таблица №8'!D302</f>
        <v>14</v>
      </c>
      <c r="D298" s="75">
        <f>'Таблица №8'!E302</f>
        <v>0</v>
      </c>
      <c r="E298" s="75"/>
      <c r="F298" s="61">
        <f>'Таблица №8'!G302</f>
        <v>0</v>
      </c>
      <c r="G298" s="61">
        <f>'Таблица №8'!H302</f>
        <v>600</v>
      </c>
      <c r="H298" s="61">
        <f>'Таблица №8'!I302</f>
        <v>600</v>
      </c>
      <c r="I298" s="61">
        <f>'Таблица №8'!J302</f>
        <v>600</v>
      </c>
    </row>
    <row r="299" spans="1:9" ht="12.75" outlineLevel="3">
      <c r="A299" s="46" t="str">
        <f>'Таблица №8'!A303</f>
        <v>Социальное обеспечение и иные выплаты населению</v>
      </c>
      <c r="B299" s="75" t="str">
        <f>'Таблица №8'!C303</f>
        <v>1003</v>
      </c>
      <c r="C299" s="75" t="str">
        <f>'Таблица №8'!D303</f>
        <v>14</v>
      </c>
      <c r="D299" s="75">
        <f>'Таблица №8'!E303</f>
        <v>0</v>
      </c>
      <c r="E299" s="75">
        <f>'Таблица №8'!F303</f>
        <v>300</v>
      </c>
      <c r="F299" s="61">
        <f>'Таблица №8'!G303</f>
        <v>0</v>
      </c>
      <c r="G299" s="61">
        <f>'Таблица №8'!H303</f>
        <v>600</v>
      </c>
      <c r="H299" s="61">
        <f>'Таблица №8'!I303</f>
        <v>600</v>
      </c>
      <c r="I299" s="61">
        <f>'Таблица №8'!J303</f>
        <v>600</v>
      </c>
    </row>
    <row r="300" spans="1:9" ht="12.75" customHeight="1" outlineLevel="1">
      <c r="A300" s="46" t="str">
        <f>'Таблица №8'!A304</f>
        <v>Непрограммные расходы органов местного самоуправления Алексеевского муниципального района</v>
      </c>
      <c r="B300" s="75" t="str">
        <f>'Таблица №8'!C304</f>
        <v>1003</v>
      </c>
      <c r="C300" s="75" t="str">
        <f>'Таблица №8'!D304</f>
        <v>99</v>
      </c>
      <c r="D300" s="75">
        <f>'Таблица №8'!E304</f>
        <v>0</v>
      </c>
      <c r="E300" s="75"/>
      <c r="F300" s="61">
        <f>'Таблица №8'!G304</f>
        <v>0</v>
      </c>
      <c r="G300" s="61">
        <f>'Таблица №8'!H304</f>
        <v>12053.922</v>
      </c>
      <c r="H300" s="61">
        <f>'Таблица №8'!I304</f>
        <v>15868.800000000001</v>
      </c>
      <c r="I300" s="61">
        <f>'Таблица №8'!J304</f>
        <v>10979.9</v>
      </c>
    </row>
    <row r="301" spans="1:9" ht="12.75" hidden="1" outlineLevel="1">
      <c r="A301" s="46" t="str">
        <f>'Таблица №8'!A305</f>
        <v>Резервный фонд Администрации Волгоградской области</v>
      </c>
      <c r="B301" s="75" t="str">
        <f>'Таблица №8'!C305</f>
        <v>1003</v>
      </c>
      <c r="C301" s="75" t="str">
        <f>'Таблица №8'!D305</f>
        <v>99</v>
      </c>
      <c r="D301" s="75">
        <f>'Таблица №8'!E305</f>
        <v>0</v>
      </c>
      <c r="E301" s="75"/>
      <c r="F301" s="61">
        <f>'Таблица №8'!G305</f>
        <v>0</v>
      </c>
      <c r="G301" s="61">
        <f>'Таблица №8'!H305</f>
        <v>0</v>
      </c>
      <c r="H301" s="61">
        <f>'Таблица №8'!I305</f>
        <v>0</v>
      </c>
      <c r="I301" s="61">
        <f>'Таблица №8'!J305</f>
        <v>0</v>
      </c>
    </row>
    <row r="302" spans="1:9" ht="12.75" customHeight="1" outlineLevel="1">
      <c r="A302" s="46" t="str">
        <f>'Таблица №8'!A306</f>
        <v>Социальное обеспечение и иные выплаты населению</v>
      </c>
      <c r="B302" s="75" t="str">
        <f>'Таблица №8'!C306</f>
        <v>1003</v>
      </c>
      <c r="C302" s="75" t="str">
        <f>'Таблица №8'!D306</f>
        <v>99</v>
      </c>
      <c r="D302" s="75">
        <f>'Таблица №8'!E306</f>
        <v>0</v>
      </c>
      <c r="E302" s="75">
        <f>'Таблица №8'!F306</f>
        <v>300</v>
      </c>
      <c r="F302" s="61">
        <f>'Таблица №8'!G306</f>
        <v>0</v>
      </c>
      <c r="G302" s="61">
        <f>'Таблица №8'!H306</f>
        <v>0</v>
      </c>
      <c r="H302" s="61">
        <f>'Таблица №8'!I306</f>
        <v>0</v>
      </c>
      <c r="I302" s="61">
        <f>'Таблица №8'!J306</f>
        <v>0</v>
      </c>
    </row>
    <row r="303" spans="1:9" ht="24" hidden="1" outlineLevel="1">
      <c r="A303" s="46" t="str">
        <f>'Таблица №8'!A307</f>
        <v>Закупка товаров, работ и услуг для государственных (муниципальных) нужд</v>
      </c>
      <c r="B303" s="75" t="str">
        <f>'Таблица №8'!C307</f>
        <v>1003</v>
      </c>
      <c r="C303" s="75" t="str">
        <f>'Таблица №8'!D307</f>
        <v>99</v>
      </c>
      <c r="D303" s="75">
        <f>'Таблица №8'!E307</f>
        <v>0</v>
      </c>
      <c r="E303" s="75">
        <f>'Таблица №8'!F307</f>
        <v>200</v>
      </c>
      <c r="F303" s="61">
        <f>'Таблица №8'!G307</f>
        <v>0</v>
      </c>
      <c r="G303" s="61">
        <f>'Таблица №8'!H307</f>
        <v>0</v>
      </c>
      <c r="H303" s="61">
        <f>'Таблица №8'!I307</f>
        <v>0</v>
      </c>
      <c r="I303" s="61">
        <f>'Таблица №8'!J307</f>
        <v>0</v>
      </c>
    </row>
    <row r="304" spans="1:9" ht="72.75" customHeight="1" outlineLevel="1">
      <c r="A304" s="46" t="str">
        <f>'Таблица №8'!A308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4" s="75" t="str">
        <f>'Таблица №8'!C308</f>
        <v>1003</v>
      </c>
      <c r="C304" s="75" t="str">
        <f>'Таблица №8'!D308</f>
        <v>99</v>
      </c>
      <c r="D304" s="75">
        <f>'Таблица №8'!E308</f>
        <v>0</v>
      </c>
      <c r="E304" s="75"/>
      <c r="F304" s="61">
        <f>'Таблица №8'!G308</f>
        <v>0</v>
      </c>
      <c r="G304" s="61">
        <f>'Таблица №8'!H308</f>
        <v>8235.822</v>
      </c>
      <c r="H304" s="61">
        <f>'Таблица №8'!I308</f>
        <v>12036.300000000001</v>
      </c>
      <c r="I304" s="61">
        <f>'Таблица №8'!J308</f>
        <v>7133</v>
      </c>
    </row>
    <row r="305" spans="1:9" ht="16.5" customHeight="1" outlineLevel="2">
      <c r="A305" s="46" t="str">
        <f>'Таблица №8'!A309</f>
        <v>Социальное обеспечение и иные выплаты населению</v>
      </c>
      <c r="B305" s="75" t="str">
        <f>'Таблица №8'!C309</f>
        <v>1003</v>
      </c>
      <c r="C305" s="75" t="str">
        <f>'Таблица №8'!D309</f>
        <v>99</v>
      </c>
      <c r="D305" s="75">
        <f>'Таблица №8'!E309</f>
        <v>0</v>
      </c>
      <c r="E305" s="75">
        <f>'Таблица №8'!F309</f>
        <v>300</v>
      </c>
      <c r="F305" s="61">
        <f>'Таблица №8'!G309</f>
        <v>0</v>
      </c>
      <c r="G305" s="61">
        <f>'Таблица №8'!H309</f>
        <v>8157.2455</v>
      </c>
      <c r="H305" s="61">
        <f>'Таблица №8'!I309</f>
        <v>11961.43</v>
      </c>
      <c r="I305" s="61">
        <f>'Таблица №8'!J309</f>
        <v>7058.13</v>
      </c>
    </row>
    <row r="306" spans="1:9" ht="24.75" customHeight="1" outlineLevel="3">
      <c r="A306" s="46" t="str">
        <f>'Таблица №8'!A310</f>
        <v>Закупка товаров, работ и услуг для государственных (муниципальных) нужд</v>
      </c>
      <c r="B306" s="75" t="str">
        <f>'Таблица №8'!C310</f>
        <v>1003</v>
      </c>
      <c r="C306" s="75" t="str">
        <f>'Таблица №8'!D310</f>
        <v>99</v>
      </c>
      <c r="D306" s="75">
        <f>'Таблица №8'!E310</f>
        <v>0</v>
      </c>
      <c r="E306" s="75">
        <f>'Таблица №8'!F310</f>
        <v>200</v>
      </c>
      <c r="F306" s="61">
        <f>'Таблица №8'!G310</f>
        <v>0</v>
      </c>
      <c r="G306" s="61">
        <f>'Таблица №8'!H310</f>
        <v>78.5765</v>
      </c>
      <c r="H306" s="61">
        <f>'Таблица №8'!I310</f>
        <v>74.87</v>
      </c>
      <c r="I306" s="61">
        <f>'Таблица №8'!J310</f>
        <v>74.87</v>
      </c>
    </row>
    <row r="307" spans="1:9" ht="73.5" customHeight="1">
      <c r="A307" s="46" t="str">
        <f>'Таблица №8'!A311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7" s="75" t="str">
        <f>'Таблица №8'!C311</f>
        <v>1003</v>
      </c>
      <c r="C307" s="75" t="str">
        <f>'Таблица №8'!D311</f>
        <v>99</v>
      </c>
      <c r="D307" s="75">
        <f>'Таблица №8'!E311</f>
        <v>0</v>
      </c>
      <c r="E307" s="75">
        <f>'Таблица №8'!F311</f>
        <v>300</v>
      </c>
      <c r="F307" s="61">
        <f>'Таблица №8'!G311</f>
        <v>0</v>
      </c>
      <c r="G307" s="61">
        <f>'Таблица №8'!H311</f>
        <v>929.8</v>
      </c>
      <c r="H307" s="61">
        <f>'Таблица №8'!I311</f>
        <v>929.8</v>
      </c>
      <c r="I307" s="61">
        <f>'Таблица №8'!J311</f>
        <v>929.8</v>
      </c>
    </row>
    <row r="308" spans="1:9" ht="72" outlineLevel="1">
      <c r="A308" s="46" t="str">
        <f>'Таблица №8'!A312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8" s="75" t="str">
        <f>'Таблица №8'!C312</f>
        <v>1003</v>
      </c>
      <c r="C308" s="75" t="str">
        <f>'Таблица №8'!D312</f>
        <v>99</v>
      </c>
      <c r="D308" s="75">
        <f>'Таблица №8'!E312</f>
        <v>0</v>
      </c>
      <c r="E308" s="75">
        <f>'Таблица №8'!F312</f>
        <v>300</v>
      </c>
      <c r="F308" s="61">
        <f>'Таблица №8'!G312</f>
        <v>0</v>
      </c>
      <c r="G308" s="61">
        <f>'Таблица №8'!H312</f>
        <v>22.7</v>
      </c>
      <c r="H308" s="61">
        <f>'Таблица №8'!I312</f>
        <v>22.7</v>
      </c>
      <c r="I308" s="61">
        <f>'Таблица №8'!J312</f>
        <v>22.7</v>
      </c>
    </row>
    <row r="309" spans="1:9" ht="90" customHeight="1" outlineLevel="1">
      <c r="A309" s="46" t="str">
        <f>'Таблица №8'!A313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9" s="75" t="str">
        <f>'Таблица №8'!C313</f>
        <v>1003</v>
      </c>
      <c r="C309" s="75" t="str">
        <f>'Таблица №8'!D313</f>
        <v>99</v>
      </c>
      <c r="D309" s="75">
        <f>'Таблица №8'!E313</f>
        <v>0</v>
      </c>
      <c r="E309" s="75">
        <f>'Таблица №8'!F313</f>
        <v>300</v>
      </c>
      <c r="F309" s="61">
        <f>'Таблица №8'!G313</f>
        <v>0</v>
      </c>
      <c r="G309" s="61">
        <f>'Таблица №8'!H313</f>
        <v>2865.6</v>
      </c>
      <c r="H309" s="61">
        <f>'Таблица №8'!I313</f>
        <v>2880</v>
      </c>
      <c r="I309" s="61">
        <f>'Таблица №8'!J313</f>
        <v>2894.4</v>
      </c>
    </row>
    <row r="310" spans="1:9" ht="12.75" outlineLevel="1">
      <c r="A310" s="46" t="str">
        <f>'Таблица №8'!A314</f>
        <v>Охрана семьи и детства</v>
      </c>
      <c r="B310" s="75" t="str">
        <f>'Таблица №8'!C314</f>
        <v>1004</v>
      </c>
      <c r="C310" s="75"/>
      <c r="D310" s="75"/>
      <c r="E310" s="75"/>
      <c r="F310" s="61">
        <f>'Таблица №8'!G314</f>
        <v>0</v>
      </c>
      <c r="G310" s="61">
        <f>'Таблица №8'!H314</f>
        <v>8960.4</v>
      </c>
      <c r="H310" s="61">
        <f>'Таблица №8'!I314</f>
        <v>9309.86401</v>
      </c>
      <c r="I310" s="61">
        <f>'Таблица №8'!J314</f>
        <v>9345.66401</v>
      </c>
    </row>
    <row r="311" spans="1:9" ht="27" customHeight="1" hidden="1" outlineLevel="1">
      <c r="A311" s="46" t="str">
        <f>'Таблица №8'!A315</f>
        <v>Муниципальная программа "Молодой семье – доступное жилье на территории Алексеевского муниципального района на 2019-2020 годы"</v>
      </c>
      <c r="B311" s="75" t="str">
        <f>'Таблица №8'!C315</f>
        <v>1004</v>
      </c>
      <c r="C311" s="75" t="str">
        <f>'Таблица №8'!D315</f>
        <v>11</v>
      </c>
      <c r="D311" s="75">
        <f>'Таблица №8'!E315</f>
        <v>0</v>
      </c>
      <c r="E311" s="75"/>
      <c r="F311" s="61">
        <f>'Таблица №8'!G315</f>
        <v>0</v>
      </c>
      <c r="G311" s="61">
        <f>'Таблица №8'!H315</f>
        <v>0</v>
      </c>
      <c r="H311" s="61">
        <f>'Таблица №8'!I315</f>
        <v>0</v>
      </c>
      <c r="I311" s="61">
        <f>'Таблица №8'!J315</f>
        <v>0</v>
      </c>
    </row>
    <row r="312" spans="1:9" ht="21.75" customHeight="1" hidden="1" outlineLevel="5">
      <c r="A312" s="46" t="str">
        <f>'Таблица №8'!A316</f>
        <v>Социальное обеспечение и иные выплаты населению</v>
      </c>
      <c r="B312" s="75" t="str">
        <f>'Таблица №8'!C316</f>
        <v>1004</v>
      </c>
      <c r="C312" s="75" t="str">
        <f>'Таблица №8'!D316</f>
        <v>11</v>
      </c>
      <c r="D312" s="75">
        <f>'Таблица №8'!E316</f>
        <v>0</v>
      </c>
      <c r="E312" s="75">
        <f>'Таблица №8'!F316</f>
        <v>300</v>
      </c>
      <c r="F312" s="61">
        <f>'Таблица №8'!G316</f>
        <v>0</v>
      </c>
      <c r="G312" s="61">
        <f>'Таблица №8'!H316</f>
        <v>0</v>
      </c>
      <c r="H312" s="61">
        <f>'Таблица №8'!I316</f>
        <v>0</v>
      </c>
      <c r="I312" s="61">
        <f>'Таблица №8'!J316</f>
        <v>0</v>
      </c>
    </row>
    <row r="313" spans="1:9" ht="16.5" customHeight="1" outlineLevel="5">
      <c r="A313" s="46" t="str">
        <f>'Таблица №8'!A317</f>
        <v>Непрограммные расходы органов местного самоуправления Алексеевского муниципального района</v>
      </c>
      <c r="B313" s="75" t="str">
        <f>'Таблица №8'!C317</f>
        <v>1004</v>
      </c>
      <c r="C313" s="75" t="str">
        <f>'Таблица №8'!D317</f>
        <v>99</v>
      </c>
      <c r="D313" s="75">
        <f>'Таблица №8'!E317</f>
        <v>0</v>
      </c>
      <c r="E313" s="75"/>
      <c r="F313" s="61">
        <f>'Таблица №8'!G317</f>
        <v>0</v>
      </c>
      <c r="G313" s="61">
        <f>'Таблица №8'!H317</f>
        <v>8960.4</v>
      </c>
      <c r="H313" s="61">
        <f>'Таблица №8'!I317</f>
        <v>9309.86401</v>
      </c>
      <c r="I313" s="61">
        <f>'Таблица №8'!J317</f>
        <v>9345.66401</v>
      </c>
    </row>
    <row r="314" spans="1:9" ht="27" customHeight="1" outlineLevel="2">
      <c r="A314" s="46" t="str">
        <f>'Таблица №8'!A318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4" s="75" t="str">
        <f>'Таблица №8'!C318</f>
        <v>1004</v>
      </c>
      <c r="C314" s="75" t="str">
        <f>'Таблица №8'!D318</f>
        <v>99</v>
      </c>
      <c r="D314" s="75">
        <f>'Таблица №8'!E318</f>
        <v>0</v>
      </c>
      <c r="E314" s="75"/>
      <c r="F314" s="61">
        <f>'Таблица №8'!G318</f>
        <v>0</v>
      </c>
      <c r="G314" s="61">
        <f>'Таблица №8'!H318</f>
        <v>841.2</v>
      </c>
      <c r="H314" s="61">
        <f>'Таблица №8'!I318</f>
        <v>892.3</v>
      </c>
      <c r="I314" s="61">
        <f>'Таблица №8'!J318</f>
        <v>928.1</v>
      </c>
    </row>
    <row r="315" spans="1:9" ht="14.25" customHeight="1" outlineLevel="3">
      <c r="A315" s="46" t="str">
        <f>'Таблица №8'!A319</f>
        <v>Социальное обеспечение и иные выплаты населению</v>
      </c>
      <c r="B315" s="75" t="str">
        <f>'Таблица №8'!C319</f>
        <v>1004</v>
      </c>
      <c r="C315" s="75" t="str">
        <f>'Таблица №8'!D319</f>
        <v>99</v>
      </c>
      <c r="D315" s="75">
        <f>'Таблица №8'!E319</f>
        <v>0</v>
      </c>
      <c r="E315" s="75">
        <f>'Таблица №8'!F319</f>
        <v>300</v>
      </c>
      <c r="F315" s="61">
        <f>'Таблица №8'!G319</f>
        <v>0</v>
      </c>
      <c r="G315" s="61">
        <f>'Таблица №8'!H319</f>
        <v>832.8713</v>
      </c>
      <c r="H315" s="61">
        <f>'Таблица №8'!I319</f>
        <v>883.4653999999999</v>
      </c>
      <c r="I315" s="61">
        <f>'Таблица №8'!J319</f>
        <v>918.9109</v>
      </c>
    </row>
    <row r="316" spans="1:9" ht="24" outlineLevel="2">
      <c r="A316" s="46" t="str">
        <f>'Таблица №8'!A320</f>
        <v>Закупка товаров, работ и услуг для государственных (муниципальных) нужд</v>
      </c>
      <c r="B316" s="75" t="str">
        <f>'Таблица №8'!C320</f>
        <v>1004</v>
      </c>
      <c r="C316" s="75" t="str">
        <f>'Таблица №8'!D320</f>
        <v>99</v>
      </c>
      <c r="D316" s="75">
        <f>'Таблица №8'!E320</f>
        <v>0</v>
      </c>
      <c r="E316" s="75">
        <f>'Таблица №8'!F320</f>
        <v>200</v>
      </c>
      <c r="F316" s="61">
        <f>'Таблица №8'!G320</f>
        <v>0</v>
      </c>
      <c r="G316" s="61">
        <f>'Таблица №8'!H320</f>
        <v>8.3287</v>
      </c>
      <c r="H316" s="61">
        <f>'Таблица №8'!I320</f>
        <v>8.8346</v>
      </c>
      <c r="I316" s="61">
        <f>'Таблица №8'!J320</f>
        <v>9.1891</v>
      </c>
    </row>
    <row r="317" spans="1:9" ht="75.75" customHeight="1" outlineLevel="3">
      <c r="A317" s="46" t="str">
        <f>'Таблица №8'!A321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7" s="75" t="str">
        <f>'Таблица №8'!C321</f>
        <v>1004</v>
      </c>
      <c r="C317" s="75" t="str">
        <f>'Таблица №8'!D321</f>
        <v>99</v>
      </c>
      <c r="D317" s="75">
        <f>'Таблица №8'!E321</f>
        <v>0</v>
      </c>
      <c r="E317" s="75"/>
      <c r="F317" s="61">
        <f>'Таблица №8'!G321</f>
        <v>0</v>
      </c>
      <c r="G317" s="61">
        <f>'Таблица №8'!H321</f>
        <v>8118.299999999999</v>
      </c>
      <c r="H317" s="61">
        <f>'Таблица №8'!I321</f>
        <v>8118.299999999999</v>
      </c>
      <c r="I317" s="61">
        <f>'Таблица №8'!J321</f>
        <v>8118.299999999999</v>
      </c>
    </row>
    <row r="318" spans="1:9" ht="15" customHeight="1" outlineLevel="3">
      <c r="A318" s="46" t="str">
        <f>'Таблица №8'!A322</f>
        <v>на выплату пособий по опеке и попечительству</v>
      </c>
      <c r="B318" s="75" t="str">
        <f>'Таблица №8'!C322</f>
        <v>1004</v>
      </c>
      <c r="C318" s="75" t="str">
        <f>'Таблица №8'!D322</f>
        <v>99</v>
      </c>
      <c r="D318" s="75">
        <f>'Таблица №8'!E322</f>
        <v>0</v>
      </c>
      <c r="E318" s="75">
        <f>'Таблица №8'!F322</f>
        <v>300</v>
      </c>
      <c r="F318" s="61">
        <f>'Таблица №8'!G322</f>
        <v>0</v>
      </c>
      <c r="G318" s="61">
        <f>'Таблица №8'!H322</f>
        <v>6060.4</v>
      </c>
      <c r="H318" s="61">
        <f>'Таблица №8'!I322</f>
        <v>6060.4</v>
      </c>
      <c r="I318" s="61">
        <f>'Таблица №8'!J322</f>
        <v>6060.4</v>
      </c>
    </row>
    <row r="319" spans="1:9" ht="27" customHeight="1" outlineLevel="3">
      <c r="A319" s="46" t="str">
        <f>'Таблица №8'!A323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9" s="75" t="str">
        <f>'Таблица №8'!C323</f>
        <v>1004</v>
      </c>
      <c r="C319" s="75" t="str">
        <f>'Таблица №8'!D323</f>
        <v>99</v>
      </c>
      <c r="D319" s="75">
        <f>'Таблица №8'!E323</f>
        <v>0</v>
      </c>
      <c r="E319" s="75">
        <f>'Таблица №8'!F323</f>
        <v>300</v>
      </c>
      <c r="F319" s="61">
        <f>'Таблица №8'!G323</f>
        <v>0</v>
      </c>
      <c r="G319" s="61">
        <f>'Таблица №8'!H323</f>
        <v>2057.9</v>
      </c>
      <c r="H319" s="61">
        <f>'Таблица №8'!I323</f>
        <v>2057.9</v>
      </c>
      <c r="I319" s="61">
        <f>'Таблица №8'!J323</f>
        <v>2057.9</v>
      </c>
    </row>
    <row r="320" spans="1:9" ht="50.25" customHeight="1" outlineLevel="3">
      <c r="A320" s="46" t="str">
        <f>'Таблица №8'!A324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20" s="75" t="str">
        <f>'Таблица №8'!C324</f>
        <v>1004</v>
      </c>
      <c r="C320" s="75" t="str">
        <f>'Таблица №8'!D324</f>
        <v>99</v>
      </c>
      <c r="D320" s="75">
        <f>'Таблица №8'!E324</f>
        <v>0</v>
      </c>
      <c r="E320" s="75"/>
      <c r="F320" s="61">
        <f>'Таблица №8'!G324</f>
        <v>0</v>
      </c>
      <c r="G320" s="61">
        <f>'Таблица №8'!H324</f>
        <v>0.8999999999999773</v>
      </c>
      <c r="H320" s="61">
        <f>'Таблица №8'!I324</f>
        <v>299.26401</v>
      </c>
      <c r="I320" s="61">
        <f>'Таблица №8'!J324</f>
        <v>299.26401</v>
      </c>
    </row>
    <row r="321" spans="1:9" ht="27" customHeight="1" outlineLevel="3">
      <c r="A321" s="46" t="str">
        <f>'Таблица №8'!A325</f>
        <v>Закупка товаров, работ и услуг для государственных (муниципальных) нужд</v>
      </c>
      <c r="B321" s="75" t="str">
        <f>'Таблица №8'!C325</f>
        <v>1004</v>
      </c>
      <c r="C321" s="75" t="str">
        <f>'Таблица №8'!D325</f>
        <v>99</v>
      </c>
      <c r="D321" s="75">
        <f>'Таблица №8'!E325</f>
        <v>0</v>
      </c>
      <c r="E321" s="75">
        <f>'Таблица №8'!F325</f>
        <v>200</v>
      </c>
      <c r="F321" s="61">
        <f>'Таблица №8'!G325</f>
        <v>0</v>
      </c>
      <c r="G321" s="61">
        <f>'Таблица №8'!H325</f>
        <v>0.8999999999999773</v>
      </c>
      <c r="H321" s="61">
        <f>'Таблица №8'!I325</f>
        <v>299.26401</v>
      </c>
      <c r="I321" s="61">
        <f>'Таблица №8'!J325</f>
        <v>299.26401</v>
      </c>
    </row>
    <row r="322" spans="1:9" ht="19.5" customHeight="1" outlineLevel="3">
      <c r="A322" s="46" t="str">
        <f>'Таблица №8'!A326</f>
        <v>Другие вопросы в области социальной политики</v>
      </c>
      <c r="B322" s="75" t="str">
        <f>'Таблица №8'!C326</f>
        <v>1006</v>
      </c>
      <c r="C322" s="75">
        <f>'Таблица №8'!D326</f>
        <v>0</v>
      </c>
      <c r="D322" s="75">
        <f>'Таблица №8'!E326</f>
        <v>0</v>
      </c>
      <c r="E322" s="75">
        <f>'Таблица №8'!F326</f>
        <v>0</v>
      </c>
      <c r="F322" s="61">
        <f>'Таблица №8'!G326</f>
        <v>0</v>
      </c>
      <c r="G322" s="61">
        <f>'Таблица №8'!H326</f>
        <v>972.8779999999999</v>
      </c>
      <c r="H322" s="61">
        <f>'Таблица №8'!I326</f>
        <v>1100</v>
      </c>
      <c r="I322" s="61">
        <f>'Таблица №8'!J326</f>
        <v>1100</v>
      </c>
    </row>
    <row r="323" spans="1:9" ht="24" customHeight="1" outlineLevel="3">
      <c r="A323" s="46" t="str">
        <f>'Таблица №8'!A327</f>
        <v>Непрограммные расходы органов местного самоуправления Алексеевского муниципального района</v>
      </c>
      <c r="B323" s="75" t="str">
        <f>'Таблица №8'!C327</f>
        <v>1006</v>
      </c>
      <c r="C323" s="75" t="str">
        <f>'Таблица №8'!D327</f>
        <v>99</v>
      </c>
      <c r="D323" s="75">
        <f>'Таблица №8'!E327</f>
        <v>0</v>
      </c>
      <c r="E323" s="75">
        <f>'Таблица №8'!F327</f>
        <v>0</v>
      </c>
      <c r="F323" s="61">
        <f>'Таблица №8'!G327</f>
        <v>0</v>
      </c>
      <c r="G323" s="61">
        <f>'Таблица №8'!H327</f>
        <v>972.8779999999999</v>
      </c>
      <c r="H323" s="61">
        <f>'Таблица №8'!I327</f>
        <v>1100</v>
      </c>
      <c r="I323" s="61">
        <f>'Таблица №8'!J327</f>
        <v>1100</v>
      </c>
    </row>
    <row r="324" spans="1:9" ht="52.5" customHeight="1" outlineLevel="3">
      <c r="A324" s="46" t="str">
        <f>'Таблица №8'!A328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4" s="75" t="str">
        <f>'Таблица №8'!C328</f>
        <v>1006</v>
      </c>
      <c r="C324" s="75" t="str">
        <f>'Таблица №8'!D328</f>
        <v>99</v>
      </c>
      <c r="D324" s="75">
        <f>'Таблица №8'!E328</f>
        <v>0</v>
      </c>
      <c r="E324" s="75">
        <f>'Таблица №8'!F328</f>
        <v>0</v>
      </c>
      <c r="F324" s="61">
        <f>'Таблица №8'!G328</f>
        <v>0</v>
      </c>
      <c r="G324" s="61">
        <f>'Таблица №8'!H328</f>
        <v>972.8779999999999</v>
      </c>
      <c r="H324" s="61">
        <f>'Таблица №8'!I328</f>
        <v>1100</v>
      </c>
      <c r="I324" s="61">
        <f>'Таблица №8'!J328</f>
        <v>1100</v>
      </c>
    </row>
    <row r="325" spans="1:9" ht="25.5" customHeight="1" outlineLevel="2">
      <c r="A325" s="46" t="str">
        <f>'Таблица №8'!A329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5" s="75" t="str">
        <f>'Таблица №8'!C329</f>
        <v>1006</v>
      </c>
      <c r="C325" s="75" t="str">
        <f>'Таблица №8'!D329</f>
        <v>99</v>
      </c>
      <c r="D325" s="75">
        <f>'Таблица №8'!E329</f>
        <v>0</v>
      </c>
      <c r="E325" s="75">
        <f>'Таблица №8'!F329</f>
        <v>100</v>
      </c>
      <c r="F325" s="61">
        <f>'Таблица №8'!G329</f>
        <v>0</v>
      </c>
      <c r="G325" s="61">
        <f>'Таблица №8'!H329</f>
        <v>786.4</v>
      </c>
      <c r="H325" s="61">
        <f>'Таблица №8'!I329</f>
        <v>1000</v>
      </c>
      <c r="I325" s="61">
        <f>'Таблица №8'!J329</f>
        <v>1000</v>
      </c>
    </row>
    <row r="326" spans="1:9" ht="15.75" customHeight="1" outlineLevel="2">
      <c r="A326" s="46" t="str">
        <f>'Таблица №8'!A330</f>
        <v>Закупка товаров, работ и услуг для государственных (муниципальных) нужд</v>
      </c>
      <c r="B326" s="75" t="str">
        <f>'Таблица №8'!C330</f>
        <v>1006</v>
      </c>
      <c r="C326" s="75" t="str">
        <f>'Таблица №8'!D330</f>
        <v>99</v>
      </c>
      <c r="D326" s="75">
        <f>'Таблица №8'!E330</f>
        <v>0</v>
      </c>
      <c r="E326" s="75">
        <f>'Таблица №8'!F330</f>
        <v>200</v>
      </c>
      <c r="F326" s="61">
        <f>'Таблица №8'!G330</f>
        <v>0</v>
      </c>
      <c r="G326" s="61">
        <f>'Таблица №8'!H330</f>
        <v>186.478</v>
      </c>
      <c r="H326" s="61">
        <f>'Таблица №8'!I330</f>
        <v>100</v>
      </c>
      <c r="I326" s="61">
        <f>'Таблица №8'!J330</f>
        <v>100</v>
      </c>
    </row>
    <row r="327" spans="1:9" ht="15.75" customHeight="1" outlineLevel="2">
      <c r="A327" s="46" t="str">
        <f>'Таблица №8'!A331</f>
        <v>Физическая культура и спорт</v>
      </c>
      <c r="B327" s="75" t="str">
        <f>'Таблица №8'!C331</f>
        <v>1100</v>
      </c>
      <c r="C327" s="75"/>
      <c r="D327" s="75"/>
      <c r="E327" s="75"/>
      <c r="F327" s="61">
        <f>'Таблица №8'!G331</f>
        <v>0</v>
      </c>
      <c r="G327" s="61">
        <f>'Таблица №8'!H331</f>
        <v>400</v>
      </c>
      <c r="H327" s="61">
        <f>'Таблица №8'!I331</f>
        <v>400</v>
      </c>
      <c r="I327" s="61">
        <f>'Таблица №8'!J331</f>
        <v>400</v>
      </c>
    </row>
    <row r="328" spans="1:9" ht="15.75" customHeight="1" hidden="1" outlineLevel="2">
      <c r="A328" s="46" t="str">
        <f>'Таблица №8'!A332</f>
        <v>Физическая культура </v>
      </c>
      <c r="B328" s="75" t="str">
        <f>'Таблица №8'!C332</f>
        <v>1101</v>
      </c>
      <c r="C328" s="75"/>
      <c r="D328" s="75"/>
      <c r="E328" s="75"/>
      <c r="F328" s="61">
        <f>'Таблица №8'!G332</f>
        <v>0</v>
      </c>
      <c r="G328" s="61">
        <f>'Таблица №8'!H332</f>
        <v>0</v>
      </c>
      <c r="H328" s="61">
        <f>'Таблица №8'!I332</f>
        <v>0</v>
      </c>
      <c r="I328" s="61">
        <f>'Таблица №8'!J332</f>
        <v>0</v>
      </c>
    </row>
    <row r="329" spans="1:9" ht="26.25" customHeight="1" hidden="1" outlineLevel="2">
      <c r="A329" s="46" t="str">
        <f>'Таблица №8'!A333</f>
        <v>Муниципальная программа "Комплексное развитие сельских территорий"</v>
      </c>
      <c r="B329" s="75" t="str">
        <f>'Таблица №8'!C333</f>
        <v>1101</v>
      </c>
      <c r="C329" s="75" t="str">
        <f>'Таблица №8'!D333</f>
        <v>03</v>
      </c>
      <c r="D329" s="75">
        <f>'Таблица №8'!E333</f>
        <v>0</v>
      </c>
      <c r="E329" s="75"/>
      <c r="F329" s="61">
        <f>'Таблица №8'!G333</f>
        <v>0</v>
      </c>
      <c r="G329" s="61">
        <f>'Таблица №8'!H333</f>
        <v>0</v>
      </c>
      <c r="H329" s="61">
        <f>'Таблица №8'!I333</f>
        <v>0</v>
      </c>
      <c r="I329" s="61">
        <f>'Таблица №8'!J333</f>
        <v>0</v>
      </c>
    </row>
    <row r="330" spans="1:9" ht="15.75" customHeight="1" hidden="1" outlineLevel="2">
      <c r="A330" s="46" t="str">
        <f>'Таблица №8'!A334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30" s="75" t="str">
        <f>'Таблица №8'!C334</f>
        <v>1101</v>
      </c>
      <c r="C330" s="75" t="str">
        <f>'Таблица №8'!D334</f>
        <v>03</v>
      </c>
      <c r="D330" s="75">
        <f>'Таблица №8'!E334</f>
        <v>0</v>
      </c>
      <c r="E330" s="75">
        <f>'Таблица №8'!F334</f>
        <v>400</v>
      </c>
      <c r="F330" s="61">
        <f>'Таблица №8'!G334</f>
        <v>0</v>
      </c>
      <c r="G330" s="61">
        <f>'Таблица №8'!H334</f>
        <v>0</v>
      </c>
      <c r="H330" s="61">
        <f>'Таблица №8'!I334</f>
        <v>0</v>
      </c>
      <c r="I330" s="61">
        <f>'Таблица №8'!J334</f>
        <v>0</v>
      </c>
    </row>
    <row r="331" spans="1:9" ht="15.75" customHeight="1" hidden="1" outlineLevel="2">
      <c r="A331" s="46" t="str">
        <f>'Таблица №8'!A335</f>
        <v>Капитальные вложения в объекты государственной (муниципальной) собственности (софинансирование)</v>
      </c>
      <c r="B331" s="75" t="str">
        <f>'Таблица №8'!C335</f>
        <v>1101</v>
      </c>
      <c r="C331" s="75" t="str">
        <f>'Таблица №8'!D335</f>
        <v>03</v>
      </c>
      <c r="D331" s="75">
        <f>'Таблица №8'!E335</f>
        <v>0</v>
      </c>
      <c r="E331" s="75">
        <f>'Таблица №8'!F335</f>
        <v>400</v>
      </c>
      <c r="F331" s="61">
        <f>'Таблица №8'!G335</f>
        <v>0</v>
      </c>
      <c r="G331" s="61">
        <f>'Таблица №8'!H335</f>
        <v>0</v>
      </c>
      <c r="H331" s="61">
        <f>'Таблица №8'!I335</f>
        <v>0</v>
      </c>
      <c r="I331" s="61">
        <f>'Таблица №8'!J335</f>
        <v>0</v>
      </c>
    </row>
    <row r="332" spans="1:9" ht="12.75" hidden="1" outlineLevel="2">
      <c r="A332" s="46" t="str">
        <f>'Таблица №8'!A336</f>
        <v>Массовый спорт</v>
      </c>
      <c r="B332" s="75" t="str">
        <f>'Таблица №8'!C336</f>
        <v>1102</v>
      </c>
      <c r="C332" s="75"/>
      <c r="D332" s="75"/>
      <c r="E332" s="75"/>
      <c r="F332" s="61">
        <f>'Таблица №8'!G336</f>
        <v>0</v>
      </c>
      <c r="G332" s="61">
        <f>'Таблица №8'!H336</f>
        <v>0</v>
      </c>
      <c r="H332" s="61">
        <f>'Таблица №8'!I336</f>
        <v>0</v>
      </c>
      <c r="I332" s="61">
        <f>'Таблица №8'!J336</f>
        <v>0</v>
      </c>
    </row>
    <row r="333" spans="1:9" ht="36" hidden="1" outlineLevel="2">
      <c r="A333" s="46" t="str">
        <f>'Таблица №8'!A337</f>
        <v>Муниципальная программа "Развитие физической культуры и спорта в Алексеевском муниципальном районе на 2019-2023 годы"</v>
      </c>
      <c r="B333" s="75" t="str">
        <f>'Таблица №8'!C337</f>
        <v>1102</v>
      </c>
      <c r="C333" s="75" t="str">
        <f>'Таблица №8'!D337</f>
        <v>17</v>
      </c>
      <c r="D333" s="75">
        <f>'Таблица №8'!E337</f>
        <v>0</v>
      </c>
      <c r="E333" s="75"/>
      <c r="F333" s="61">
        <f>'Таблица №8'!G337</f>
        <v>0</v>
      </c>
      <c r="G333" s="61">
        <f>'Таблица №8'!H337</f>
        <v>0</v>
      </c>
      <c r="H333" s="61">
        <f>'Таблица №8'!I337</f>
        <v>0</v>
      </c>
      <c r="I333" s="61">
        <f>'Таблица №8'!J337</f>
        <v>0</v>
      </c>
    </row>
    <row r="334" spans="1:9" ht="36" hidden="1" outlineLevel="2">
      <c r="A334" s="46" t="str">
        <f>'Таблица №8'!A338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4" s="75" t="str">
        <f>'Таблица №8'!C338</f>
        <v>1102</v>
      </c>
      <c r="C334" s="75" t="str">
        <f>'Таблица №8'!D338</f>
        <v>17</v>
      </c>
      <c r="D334" s="75">
        <f>'Таблица №8'!E338</f>
        <v>0</v>
      </c>
      <c r="E334" s="75">
        <f>'Таблица №8'!F338</f>
        <v>400</v>
      </c>
      <c r="F334" s="61">
        <f>'Таблица №8'!G338</f>
        <v>0</v>
      </c>
      <c r="G334" s="61">
        <f>'Таблица №8'!H338</f>
        <v>0</v>
      </c>
      <c r="H334" s="61">
        <f>'Таблица №8'!I338</f>
        <v>0</v>
      </c>
      <c r="I334" s="61">
        <f>'Таблица №8'!J338</f>
        <v>0</v>
      </c>
    </row>
    <row r="335" spans="1:9" ht="24" hidden="1" outlineLevel="3">
      <c r="A335" s="46" t="str">
        <f>'Таблица №8'!A339</f>
        <v>Капитальные вложения в объекты государственной (муниципальной) собственности</v>
      </c>
      <c r="B335" s="75" t="str">
        <f>'Таблица №8'!C339</f>
        <v>1102</v>
      </c>
      <c r="C335" s="75" t="str">
        <f>'Таблица №8'!D339</f>
        <v>17</v>
      </c>
      <c r="D335" s="75">
        <f>'Таблица №8'!E339</f>
        <v>0</v>
      </c>
      <c r="E335" s="75">
        <f>'Таблица №8'!F339</f>
        <v>400</v>
      </c>
      <c r="F335" s="61">
        <f>'Таблица №8'!G339</f>
        <v>0</v>
      </c>
      <c r="G335" s="61">
        <f>'Таблица №8'!H339</f>
        <v>0</v>
      </c>
      <c r="H335" s="61">
        <f>'Таблица №8'!I339</f>
        <v>0</v>
      </c>
      <c r="I335" s="61">
        <f>'Таблица №8'!J339</f>
        <v>0</v>
      </c>
    </row>
    <row r="336" spans="1:9" ht="19.5" customHeight="1" outlineLevel="3">
      <c r="A336" s="46" t="str">
        <f>'Таблица №8'!A340</f>
        <v>Другие вопросы в области физической культуры и спорта</v>
      </c>
      <c r="B336" s="75" t="str">
        <f>'Таблица №8'!C340</f>
        <v>1105</v>
      </c>
      <c r="C336" s="75"/>
      <c r="D336" s="75"/>
      <c r="E336" s="75"/>
      <c r="F336" s="61">
        <f>'Таблица №8'!G340</f>
        <v>0</v>
      </c>
      <c r="G336" s="61">
        <f>'Таблица №8'!H340</f>
        <v>400</v>
      </c>
      <c r="H336" s="61">
        <f>'Таблица №8'!I340</f>
        <v>400</v>
      </c>
      <c r="I336" s="61">
        <f>'Таблица №8'!J340</f>
        <v>400</v>
      </c>
    </row>
    <row r="337" spans="1:9" ht="27" customHeight="1" outlineLevel="3">
      <c r="A337" s="46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337" s="75" t="str">
        <f>'Таблица №8'!C341</f>
        <v>1105</v>
      </c>
      <c r="C337" s="75" t="str">
        <f>'Таблица №8'!D341</f>
        <v>17</v>
      </c>
      <c r="D337" s="75">
        <f>'Таблица №8'!E341</f>
        <v>0</v>
      </c>
      <c r="E337" s="75"/>
      <c r="F337" s="61">
        <f>'Таблица №8'!G341</f>
        <v>0</v>
      </c>
      <c r="G337" s="61">
        <f>'Таблица №8'!H341</f>
        <v>400</v>
      </c>
      <c r="H337" s="61">
        <f>'Таблица №8'!I341</f>
        <v>400</v>
      </c>
      <c r="I337" s="61">
        <f>'Таблица №8'!J341</f>
        <v>400</v>
      </c>
    </row>
    <row r="338" spans="1:9" ht="13.5" customHeight="1" outlineLevel="3">
      <c r="A338" s="46" t="str">
        <f>'Таблица №8'!A342</f>
        <v>Закупка товаров, работ и услуг для государственных (муниципальных) нужд</v>
      </c>
      <c r="B338" s="75" t="str">
        <f>'Таблица №8'!C342</f>
        <v>1105</v>
      </c>
      <c r="C338" s="75" t="str">
        <f>'Таблица №8'!D342</f>
        <v>17</v>
      </c>
      <c r="D338" s="75">
        <f>'Таблица №8'!E342</f>
        <v>0</v>
      </c>
      <c r="E338" s="75">
        <f>'Таблица №8'!F342</f>
        <v>200</v>
      </c>
      <c r="F338" s="61">
        <f>'Таблица №8'!G342</f>
        <v>0</v>
      </c>
      <c r="G338" s="61">
        <f>'Таблица №8'!H342</f>
        <v>400</v>
      </c>
      <c r="H338" s="61">
        <f>'Таблица №8'!I342</f>
        <v>400</v>
      </c>
      <c r="I338" s="61">
        <f>'Таблица №8'!J342</f>
        <v>400</v>
      </c>
    </row>
    <row r="339" spans="1:9" ht="12.75" outlineLevel="1">
      <c r="A339" s="46" t="str">
        <f>'Таблица №8'!A343</f>
        <v>Средства массовой информации </v>
      </c>
      <c r="B339" s="75" t="str">
        <f>'Таблица №8'!C343</f>
        <v>1200</v>
      </c>
      <c r="C339" s="75"/>
      <c r="D339" s="75"/>
      <c r="E339" s="75"/>
      <c r="F339" s="61">
        <f>'Таблица №8'!G343</f>
        <v>0</v>
      </c>
      <c r="G339" s="61">
        <f>'Таблица №8'!H343</f>
        <v>2147.7</v>
      </c>
      <c r="H339" s="61">
        <f>'Таблица №8'!I343</f>
        <v>2147.7</v>
      </c>
      <c r="I339" s="61">
        <f>'Таблица №8'!J343</f>
        <v>2147.7</v>
      </c>
    </row>
    <row r="340" spans="1:9" ht="16.5" customHeight="1" outlineLevel="2">
      <c r="A340" s="46" t="str">
        <f>'Таблица №8'!A344</f>
        <v>Периодическая печать и издательства</v>
      </c>
      <c r="B340" s="75" t="str">
        <f>'Таблица №8'!C344</f>
        <v>1202</v>
      </c>
      <c r="C340" s="75"/>
      <c r="D340" s="75"/>
      <c r="E340" s="75"/>
      <c r="F340" s="61">
        <f>'Таблица №8'!G344</f>
        <v>0</v>
      </c>
      <c r="G340" s="61">
        <f>'Таблица №8'!H344</f>
        <v>2147.7</v>
      </c>
      <c r="H340" s="61">
        <f>'Таблица №8'!I344</f>
        <v>2147.7</v>
      </c>
      <c r="I340" s="61">
        <f>'Таблица №8'!J344</f>
        <v>2147.7</v>
      </c>
    </row>
    <row r="341" spans="1:9" ht="36" outlineLevel="2">
      <c r="A341" s="46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341" s="75" t="str">
        <f>'Таблица №8'!C345</f>
        <v>1202</v>
      </c>
      <c r="C341" s="75" t="str">
        <f>'Таблица №8'!D345</f>
        <v>61</v>
      </c>
      <c r="D341" s="75">
        <f>'Таблица №8'!E345</f>
        <v>0</v>
      </c>
      <c r="E341" s="75"/>
      <c r="F341" s="61">
        <f>'Таблица №8'!G345</f>
        <v>0</v>
      </c>
      <c r="G341" s="61">
        <f>'Таблица №8'!H345</f>
        <v>2147.7</v>
      </c>
      <c r="H341" s="61">
        <f>'Таблица №8'!I345</f>
        <v>2147.7</v>
      </c>
      <c r="I341" s="61">
        <f>'Таблица №8'!J345</f>
        <v>2147.7</v>
      </c>
    </row>
    <row r="342" spans="1:9" ht="24" outlineLevel="5">
      <c r="A342" s="46" t="str">
        <f>'Таблица №8'!A346</f>
        <v>Предоставление субсидий бюджетным, автономным учреждениям и иным некоммерческим организациям</v>
      </c>
      <c r="B342" s="75" t="str">
        <f>'Таблица №8'!C346</f>
        <v>1202</v>
      </c>
      <c r="C342" s="75" t="str">
        <f>'Таблица №8'!D346</f>
        <v>61</v>
      </c>
      <c r="D342" s="75">
        <f>'Таблица №8'!E346</f>
        <v>0</v>
      </c>
      <c r="E342" s="75">
        <f>'Таблица №8'!F346</f>
        <v>600</v>
      </c>
      <c r="F342" s="61">
        <f>'Таблица №8'!G346</f>
        <v>0</v>
      </c>
      <c r="G342" s="61">
        <f>'Таблица №8'!H346</f>
        <v>1200</v>
      </c>
      <c r="H342" s="61">
        <f>'Таблица №8'!I346</f>
        <v>1200</v>
      </c>
      <c r="I342" s="61">
        <f>'Таблица №8'!J346</f>
        <v>1200</v>
      </c>
    </row>
    <row r="343" spans="1:9" ht="98.25" customHeight="1" outlineLevel="5">
      <c r="A343" s="46" t="str">
        <f>'Таблица №8'!A347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3" s="75" t="str">
        <f>'Таблица №8'!C347</f>
        <v>1202</v>
      </c>
      <c r="C343" s="75" t="str">
        <f>'Таблица №8'!D347</f>
        <v>61</v>
      </c>
      <c r="D343" s="75">
        <f>'Таблица №8'!E347</f>
        <v>0</v>
      </c>
      <c r="E343" s="75">
        <f>'Таблица №8'!F347</f>
        <v>600</v>
      </c>
      <c r="F343" s="61">
        <f>'Таблица №8'!G347</f>
        <v>0</v>
      </c>
      <c r="G343" s="61">
        <f>'Таблица №8'!H347</f>
        <v>947.7</v>
      </c>
      <c r="H343" s="61">
        <f>'Таблица №8'!I347</f>
        <v>947.7</v>
      </c>
      <c r="I343" s="61">
        <f>'Таблица №8'!J347</f>
        <v>947.7</v>
      </c>
    </row>
    <row r="344" spans="1:9" ht="17.25" customHeight="1" outlineLevel="5">
      <c r="A344" s="46" t="str">
        <f>'Таблица №8'!A348</f>
        <v>Обслуживание государственного (муниципального долга)</v>
      </c>
      <c r="B344" s="75" t="str">
        <f>'Таблица №8'!C348</f>
        <v>1300</v>
      </c>
      <c r="C344" s="75"/>
      <c r="D344" s="75"/>
      <c r="E344" s="75"/>
      <c r="F344" s="61">
        <f>'Таблица №8'!G348</f>
        <v>0</v>
      </c>
      <c r="G344" s="61">
        <f>'Таблица №8'!H348</f>
        <v>1376</v>
      </c>
      <c r="H344" s="61">
        <f>'Таблица №8'!I348</f>
        <v>920</v>
      </c>
      <c r="I344" s="61">
        <f>'Таблица №8'!J348</f>
        <v>920</v>
      </c>
    </row>
    <row r="345" spans="1:9" ht="25.5" customHeight="1" outlineLevel="5">
      <c r="A345" s="46" t="str">
        <f>'Таблица №8'!A349</f>
        <v>Обслуживание государственного (муниципального) внутреннего долга </v>
      </c>
      <c r="B345" s="75" t="str">
        <f>'Таблица №8'!C349</f>
        <v>1301</v>
      </c>
      <c r="C345" s="75"/>
      <c r="D345" s="75"/>
      <c r="E345" s="75"/>
      <c r="F345" s="61">
        <f>'Таблица №8'!G349</f>
        <v>0</v>
      </c>
      <c r="G345" s="61">
        <f>'Таблица №8'!H349</f>
        <v>1376</v>
      </c>
      <c r="H345" s="61">
        <f>'Таблица №8'!I349</f>
        <v>920</v>
      </c>
      <c r="I345" s="61">
        <f>'Таблица №8'!J349</f>
        <v>920</v>
      </c>
    </row>
    <row r="346" spans="1:9" ht="24" outlineLevel="5">
      <c r="A346" s="46" t="str">
        <f>'Таблица №8'!A350</f>
        <v>Непрограммные расходы органов местного самоуправления Алексеевского муниципального района</v>
      </c>
      <c r="B346" s="75" t="str">
        <f>'Таблица №8'!C350</f>
        <v>1301</v>
      </c>
      <c r="C346" s="75" t="str">
        <f>'Таблица №8'!D350</f>
        <v>99</v>
      </c>
      <c r="D346" s="75">
        <f>'Таблица №8'!E350</f>
        <v>0</v>
      </c>
      <c r="E346" s="75"/>
      <c r="F346" s="61">
        <f>'Таблица №8'!G350</f>
        <v>0</v>
      </c>
      <c r="G346" s="61">
        <f>'Таблица №8'!H350</f>
        <v>1376</v>
      </c>
      <c r="H346" s="61">
        <f>'Таблица №8'!I350</f>
        <v>920</v>
      </c>
      <c r="I346" s="61">
        <f>'Таблица №8'!J350</f>
        <v>920</v>
      </c>
    </row>
    <row r="347" spans="1:9" ht="20.25" customHeight="1" outlineLevel="5">
      <c r="A347" s="46" t="str">
        <f>'Таблица №8'!A351</f>
        <v>Обслуживание государственного (муниципального) долга</v>
      </c>
      <c r="B347" s="75" t="str">
        <f>'Таблица №8'!C351</f>
        <v>1301</v>
      </c>
      <c r="C347" s="75" t="str">
        <f>'Таблица №8'!D351</f>
        <v>99</v>
      </c>
      <c r="D347" s="75">
        <f>'Таблица №8'!E351</f>
        <v>0</v>
      </c>
      <c r="E347" s="75">
        <f>'Таблица №8'!F351</f>
        <v>700</v>
      </c>
      <c r="F347" s="61">
        <f>'Таблица №8'!G351</f>
        <v>0</v>
      </c>
      <c r="G347" s="61">
        <f>'Таблица №8'!H351</f>
        <v>1376</v>
      </c>
      <c r="H347" s="61">
        <f>'Таблица №8'!I351</f>
        <v>920</v>
      </c>
      <c r="I347" s="61">
        <f>'Таблица №8'!J351</f>
        <v>920</v>
      </c>
    </row>
    <row r="348" spans="1:9" ht="30.75" customHeight="1" outlineLevel="5">
      <c r="A348" s="46" t="str">
        <f>'Таблица №8'!A352</f>
        <v>Межбюджетные трансферты общего характера бюджетам бюджетной системы Российской Федерации</v>
      </c>
      <c r="B348" s="75" t="str">
        <f>'Таблица №8'!C352</f>
        <v>1400</v>
      </c>
      <c r="C348" s="75"/>
      <c r="D348" s="75"/>
      <c r="E348" s="75"/>
      <c r="F348" s="61">
        <f>'Таблица №8'!G352</f>
        <v>0</v>
      </c>
      <c r="G348" s="61">
        <f>'Таблица №8'!H352</f>
        <v>27841.50933</v>
      </c>
      <c r="H348" s="61">
        <f>'Таблица №8'!I352</f>
        <v>17843.5</v>
      </c>
      <c r="I348" s="61">
        <f>'Таблица №8'!J352</f>
        <v>17843.5</v>
      </c>
    </row>
    <row r="349" spans="1:9" ht="18.75" customHeight="1" outlineLevel="5">
      <c r="A349" s="46" t="str">
        <f>'Таблица №8'!A353</f>
        <v>Прочие межбюджетные трансферты общего характера</v>
      </c>
      <c r="B349" s="75" t="str">
        <f>'Таблица №8'!C353</f>
        <v>1403</v>
      </c>
      <c r="C349" s="75"/>
      <c r="D349" s="75"/>
      <c r="E349" s="75"/>
      <c r="F349" s="61">
        <f>'Таблица №8'!G353</f>
        <v>0</v>
      </c>
      <c r="G349" s="61">
        <f>'Таблица №8'!H353</f>
        <v>27841.50933</v>
      </c>
      <c r="H349" s="61">
        <f>'Таблица №8'!I353</f>
        <v>17843.5</v>
      </c>
      <c r="I349" s="61">
        <f>'Таблица №8'!J353</f>
        <v>17843.5</v>
      </c>
    </row>
    <row r="350" spans="1:9" ht="17.25" customHeight="1" outlineLevel="5">
      <c r="A350" s="46" t="str">
        <f>'Таблица №8'!A354</f>
        <v>Непрограммные расходы органов местного самоуправления Алексеевского муниципального района</v>
      </c>
      <c r="B350" s="75" t="str">
        <f>'Таблица №8'!C354</f>
        <v>1403</v>
      </c>
      <c r="C350" s="75" t="str">
        <f>'Таблица №8'!D354</f>
        <v>99</v>
      </c>
      <c r="D350" s="75">
        <f>'Таблица №8'!E354</f>
        <v>0</v>
      </c>
      <c r="E350" s="75"/>
      <c r="F350" s="61">
        <f>'Таблица №8'!G354</f>
        <v>0</v>
      </c>
      <c r="G350" s="61">
        <f>'Таблица №8'!H354</f>
        <v>27841.50933</v>
      </c>
      <c r="H350" s="61">
        <f>'Таблица №8'!I354</f>
        <v>17843.5</v>
      </c>
      <c r="I350" s="61">
        <f>'Таблица №8'!J354</f>
        <v>17843.5</v>
      </c>
    </row>
    <row r="351" spans="1:9" ht="12.75">
      <c r="A351" s="46" t="str">
        <f>'Таблица №8'!A355</f>
        <v>Межбюджетные трансферты</v>
      </c>
      <c r="B351" s="75" t="str">
        <f>'Таблица №8'!C355</f>
        <v>1403</v>
      </c>
      <c r="C351" s="75" t="str">
        <f>'Таблица №8'!D355</f>
        <v>99</v>
      </c>
      <c r="D351" s="75">
        <f>'Таблица №8'!E355</f>
        <v>0</v>
      </c>
      <c r="E351" s="75">
        <f>'Таблица №8'!F355</f>
        <v>500</v>
      </c>
      <c r="F351" s="61">
        <f>'Таблица №8'!G355</f>
        <v>0</v>
      </c>
      <c r="G351" s="61">
        <f>'Таблица №8'!H355</f>
        <v>27841.50933</v>
      </c>
      <c r="H351" s="61">
        <f>'Таблица №8'!I355</f>
        <v>17843.5</v>
      </c>
      <c r="I351" s="61">
        <f>'Таблица №8'!J355</f>
        <v>17843.5</v>
      </c>
    </row>
    <row r="352" spans="1:9" ht="12.75">
      <c r="A352" s="46" t="str">
        <f>'Таблица №8'!A356</f>
        <v>Всего </v>
      </c>
      <c r="B352" s="75"/>
      <c r="C352" s="75"/>
      <c r="D352" s="75"/>
      <c r="E352" s="75"/>
      <c r="F352" s="61">
        <f>'Таблица №8'!G356</f>
        <v>0</v>
      </c>
      <c r="G352" s="61">
        <f>'Таблица №8'!H356</f>
        <v>666929.07687</v>
      </c>
      <c r="H352" s="61">
        <f>'Таблица №8'!I356</f>
        <v>525748.55684</v>
      </c>
      <c r="I352" s="61">
        <f>'Таблица №8'!J356</f>
        <v>430761.56021</v>
      </c>
    </row>
    <row r="353" spans="1:6" ht="12.75">
      <c r="A353" s="2"/>
      <c r="B353" s="2"/>
      <c r="C353" s="2"/>
      <c r="D353" s="2"/>
      <c r="E353" s="2"/>
      <c r="F353" s="39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zoomScalePageLayoutView="0" workbookViewId="0" topLeftCell="A28">
      <selection activeCell="O5" sqref="O5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9.7109375" style="21" hidden="1" customWidth="1"/>
    <col min="4" max="4" width="11.28125" style="21" customWidth="1"/>
    <col min="5" max="5" width="11.8515625" style="21" customWidth="1"/>
    <col min="6" max="6" width="10.8515625" style="21" bestFit="1" customWidth="1"/>
    <col min="7" max="16384" width="9.140625" style="21" customWidth="1"/>
  </cols>
  <sheetData>
    <row r="1" spans="1:6" ht="16.5">
      <c r="A1" s="19" t="s">
        <v>119</v>
      </c>
      <c r="B1" s="20"/>
      <c r="C1" s="122" t="s">
        <v>316</v>
      </c>
      <c r="D1" s="122"/>
      <c r="E1" s="122"/>
      <c r="F1" s="122"/>
    </row>
    <row r="2" spans="1:6" ht="16.5">
      <c r="A2" s="19"/>
      <c r="B2" s="20"/>
      <c r="C2" s="122" t="s">
        <v>120</v>
      </c>
      <c r="D2" s="122"/>
      <c r="E2" s="122"/>
      <c r="F2" s="122"/>
    </row>
    <row r="3" spans="1:6" ht="16.5">
      <c r="A3" s="19"/>
      <c r="B3" s="20"/>
      <c r="C3" s="122" t="s">
        <v>121</v>
      </c>
      <c r="D3" s="122"/>
      <c r="E3" s="122"/>
      <c r="F3" s="122"/>
    </row>
    <row r="4" spans="1:6" ht="16.5">
      <c r="A4" s="19"/>
      <c r="B4" s="20"/>
      <c r="C4" s="122" t="s">
        <v>147</v>
      </c>
      <c r="D4" s="122"/>
      <c r="E4" s="122"/>
      <c r="F4" s="122"/>
    </row>
    <row r="5" spans="1:6" ht="41.25" customHeight="1">
      <c r="A5" s="123" t="s">
        <v>361</v>
      </c>
      <c r="B5" s="123"/>
      <c r="C5" s="123"/>
      <c r="D5" s="123"/>
      <c r="E5" s="123"/>
      <c r="F5" s="123"/>
    </row>
    <row r="6" spans="1:6" ht="16.5">
      <c r="A6" s="22" t="s">
        <v>122</v>
      </c>
      <c r="B6" s="20"/>
      <c r="C6" s="121"/>
      <c r="D6" s="121"/>
      <c r="E6" s="121"/>
      <c r="F6" s="84" t="s">
        <v>260</v>
      </c>
    </row>
    <row r="7" spans="1:6" ht="35.25" customHeight="1">
      <c r="A7" s="42" t="s">
        <v>123</v>
      </c>
      <c r="B7" s="42" t="s">
        <v>124</v>
      </c>
      <c r="C7" s="48" t="s">
        <v>335</v>
      </c>
      <c r="D7" s="37" t="s">
        <v>290</v>
      </c>
      <c r="E7" s="37" t="s">
        <v>299</v>
      </c>
      <c r="F7" s="37" t="s">
        <v>326</v>
      </c>
    </row>
    <row r="8" spans="1:6" ht="16.5" customHeight="1">
      <c r="A8" s="78" t="s">
        <v>41</v>
      </c>
      <c r="B8" s="79" t="s">
        <v>125</v>
      </c>
      <c r="C8" s="80">
        <f>SUM(C9:C17)</f>
        <v>0</v>
      </c>
      <c r="D8" s="80">
        <f>SUM(D9:D17)</f>
        <v>84574.96776000001</v>
      </c>
      <c r="E8" s="80">
        <f>SUM(E9:E17)</f>
        <v>80235.16442</v>
      </c>
      <c r="F8" s="80">
        <f>SUM(F9:F17)</f>
        <v>86155.28589999999</v>
      </c>
    </row>
    <row r="9" spans="1:6" ht="45" customHeight="1">
      <c r="A9" s="45" t="s">
        <v>42</v>
      </c>
      <c r="B9" s="43" t="s">
        <v>33</v>
      </c>
      <c r="C9" s="44">
        <f>SUM('Таблица №6'!F11)</f>
        <v>0</v>
      </c>
      <c r="D9" s="44">
        <f>SUM('Таблица №6'!G11)</f>
        <v>2123</v>
      </c>
      <c r="E9" s="44">
        <f>SUM('Таблица №6'!H11)</f>
        <v>2123</v>
      </c>
      <c r="F9" s="44">
        <f>SUM('Таблица №6'!I11)</f>
        <v>2123</v>
      </c>
    </row>
    <row r="10" spans="1:6" ht="60.75" customHeight="1">
      <c r="A10" s="45" t="s">
        <v>28</v>
      </c>
      <c r="B10" s="98" t="s">
        <v>25</v>
      </c>
      <c r="C10" s="44">
        <f>SUM('Таблица №6'!F14)</f>
        <v>0</v>
      </c>
      <c r="D10" s="44">
        <f>SUM('Таблица №6'!G14)</f>
        <v>553</v>
      </c>
      <c r="E10" s="44">
        <f>SUM('Таблица №6'!H14)</f>
        <v>553</v>
      </c>
      <c r="F10" s="44">
        <f>SUM('Таблица №6'!I14)</f>
        <v>553</v>
      </c>
    </row>
    <row r="11" spans="1:6" ht="62.25" customHeight="1">
      <c r="A11" s="45" t="s">
        <v>40</v>
      </c>
      <c r="B11" s="43" t="s">
        <v>34</v>
      </c>
      <c r="C11" s="44">
        <f>SUM('Таблица №6'!F20)</f>
        <v>0</v>
      </c>
      <c r="D11" s="44">
        <f>SUM('Таблица №6'!G20)</f>
        <v>36432.3</v>
      </c>
      <c r="E11" s="44">
        <f>SUM('Таблица №6'!H20)</f>
        <v>36321</v>
      </c>
      <c r="F11" s="44">
        <f>SUM('Таблица №6'!I20)</f>
        <v>36321</v>
      </c>
    </row>
    <row r="12" spans="1:6" ht="15" customHeight="1">
      <c r="A12" s="45" t="s">
        <v>43</v>
      </c>
      <c r="B12" s="43" t="s">
        <v>35</v>
      </c>
      <c r="C12" s="44">
        <f>SUM('Таблица №8'!G51)</f>
        <v>0</v>
      </c>
      <c r="D12" s="44">
        <f>SUM('Таблица №8'!H51)</f>
        <v>2.8</v>
      </c>
      <c r="E12" s="44">
        <f>SUM('Таблица №8'!I51)</f>
        <v>4.4</v>
      </c>
      <c r="F12" s="44">
        <f>SUM('Таблица №8'!J51)</f>
        <v>50.6</v>
      </c>
    </row>
    <row r="13" spans="1:6" ht="42.75" customHeight="1">
      <c r="A13" s="45" t="s">
        <v>31</v>
      </c>
      <c r="B13" s="43" t="s">
        <v>126</v>
      </c>
      <c r="C13" s="44">
        <f>SUM('Таблица №6'!F44)</f>
        <v>0</v>
      </c>
      <c r="D13" s="44">
        <f>SUM('Таблица №6'!G44)</f>
        <v>1703.3</v>
      </c>
      <c r="E13" s="44">
        <f>SUM('Таблица №6'!H44)</f>
        <v>1703.3</v>
      </c>
      <c r="F13" s="44">
        <f>SUM('Таблица №6'!I44)</f>
        <v>1703.3</v>
      </c>
    </row>
    <row r="14" spans="1:6" ht="1.5" customHeight="1" hidden="1">
      <c r="A14" s="45" t="s">
        <v>44</v>
      </c>
      <c r="B14" s="43" t="s">
        <v>36</v>
      </c>
      <c r="C14" s="44">
        <f>SUM('Таблица №6'!F51)</f>
        <v>0</v>
      </c>
      <c r="D14" s="44">
        <f>SUM('Таблица №6'!G51)</f>
        <v>0</v>
      </c>
      <c r="E14" s="44">
        <f>SUM('Таблица №6'!H51)</f>
        <v>0</v>
      </c>
      <c r="F14" s="44">
        <f>SUM('Таблица №6'!I51)</f>
        <v>0</v>
      </c>
    </row>
    <row r="15" spans="1:6" ht="16.5" customHeight="1">
      <c r="A15" s="45" t="s">
        <v>45</v>
      </c>
      <c r="B15" s="43" t="s">
        <v>38</v>
      </c>
      <c r="C15" s="44">
        <f>SUM('Таблица №6'!F55)</f>
        <v>0</v>
      </c>
      <c r="D15" s="44">
        <f>SUM('Таблица №6'!G55)</f>
        <v>320</v>
      </c>
      <c r="E15" s="44">
        <f>SUM('Таблица №6'!H55)</f>
        <v>320</v>
      </c>
      <c r="F15" s="44">
        <f>SUM('Таблица №6'!I55)</f>
        <v>320</v>
      </c>
    </row>
    <row r="16" spans="1:6" ht="16.5" customHeight="1">
      <c r="A16" s="45" t="s">
        <v>29</v>
      </c>
      <c r="B16" s="43" t="s">
        <v>46</v>
      </c>
      <c r="C16" s="44">
        <f>SUM('Таблица №6'!F57)-C17</f>
        <v>0</v>
      </c>
      <c r="D16" s="44">
        <f>SUM('Таблица №6'!G57)-D17</f>
        <v>43440.567760000005</v>
      </c>
      <c r="E16" s="44">
        <f>SUM('Таблица №6'!H57)-E17</f>
        <v>35277.16442</v>
      </c>
      <c r="F16" s="44">
        <f>SUM('Таблица №6'!I57)-F17</f>
        <v>36932.98589999999</v>
      </c>
    </row>
    <row r="17" spans="1:6" ht="16.5" customHeight="1">
      <c r="A17" s="45" t="s">
        <v>29</v>
      </c>
      <c r="B17" s="43" t="s">
        <v>47</v>
      </c>
      <c r="C17" s="44">
        <f>SUM('Таблица №6'!F94)</f>
        <v>0</v>
      </c>
      <c r="D17" s="44">
        <f>SUM('Таблица №6'!G94)</f>
        <v>0</v>
      </c>
      <c r="E17" s="44">
        <f>SUM('Таблица №6'!H94)</f>
        <v>3933.3</v>
      </c>
      <c r="F17" s="44">
        <f>SUM('Таблица №6'!I94)</f>
        <v>8151.4</v>
      </c>
    </row>
    <row r="18" spans="1:6" ht="16.5" customHeight="1">
      <c r="A18" s="78" t="s">
        <v>110</v>
      </c>
      <c r="B18" s="79" t="s">
        <v>127</v>
      </c>
      <c r="C18" s="80">
        <f>SUM(C19)</f>
        <v>0</v>
      </c>
      <c r="D18" s="80">
        <f>SUM(D19)</f>
        <v>20</v>
      </c>
      <c r="E18" s="80">
        <f>SUM(E19)</f>
        <v>20</v>
      </c>
      <c r="F18" s="80">
        <f>SUM(F19)</f>
        <v>20</v>
      </c>
    </row>
    <row r="19" spans="1:6" ht="16.5" customHeight="1">
      <c r="A19" s="45" t="s">
        <v>50</v>
      </c>
      <c r="B19" s="43" t="s">
        <v>49</v>
      </c>
      <c r="C19" s="44">
        <f>SUM('Таблица №6'!F95)</f>
        <v>0</v>
      </c>
      <c r="D19" s="44">
        <f>SUM('Таблица №6'!G95)</f>
        <v>20</v>
      </c>
      <c r="E19" s="44">
        <f>SUM('Таблица №6'!H95)</f>
        <v>20</v>
      </c>
      <c r="F19" s="44">
        <f>SUM('Таблица №6'!I95)</f>
        <v>20</v>
      </c>
    </row>
    <row r="20" spans="1:6" ht="27.75" customHeight="1">
      <c r="A20" s="78" t="s">
        <v>111</v>
      </c>
      <c r="B20" s="79" t="s">
        <v>115</v>
      </c>
      <c r="C20" s="80">
        <f>SUM(C21:C22)</f>
        <v>0</v>
      </c>
      <c r="D20" s="80">
        <f>SUM(D21:D22)</f>
        <v>70</v>
      </c>
      <c r="E20" s="80">
        <f>SUM(E21:E22)</f>
        <v>70</v>
      </c>
      <c r="F20" s="80">
        <f>SUM(F21:F22)</f>
        <v>70</v>
      </c>
    </row>
    <row r="21" spans="1:6" ht="16.5" customHeight="1">
      <c r="A21" s="45" t="s">
        <v>51</v>
      </c>
      <c r="B21" s="43" t="s">
        <v>272</v>
      </c>
      <c r="C21" s="44">
        <f>SUM('Таблица №6'!F101)</f>
        <v>0</v>
      </c>
      <c r="D21" s="44">
        <f>SUM('Таблица №6'!G101)</f>
        <v>20</v>
      </c>
      <c r="E21" s="44">
        <f>SUM('Таблица №6'!H101)</f>
        <v>20</v>
      </c>
      <c r="F21" s="44">
        <f>SUM('Таблица №6'!I101)</f>
        <v>20</v>
      </c>
    </row>
    <row r="22" spans="1:6" ht="42.75" customHeight="1">
      <c r="A22" s="45" t="s">
        <v>271</v>
      </c>
      <c r="B22" s="43" t="s">
        <v>270</v>
      </c>
      <c r="C22" s="44">
        <f>SUM('Таблица №6'!F104)</f>
        <v>0</v>
      </c>
      <c r="D22" s="44">
        <f>SUM('Таблица №6'!G104)</f>
        <v>50</v>
      </c>
      <c r="E22" s="44">
        <f>SUM('Таблица №6'!H104)</f>
        <v>50</v>
      </c>
      <c r="F22" s="44">
        <f>SUM('Таблица №6'!I104)</f>
        <v>50</v>
      </c>
    </row>
    <row r="23" spans="1:6" ht="15.75" customHeight="1">
      <c r="A23" s="78" t="s">
        <v>59</v>
      </c>
      <c r="B23" s="79" t="s">
        <v>116</v>
      </c>
      <c r="C23" s="80">
        <f>SUM(C24:C26)</f>
        <v>0</v>
      </c>
      <c r="D23" s="80">
        <f>SUM(D24:D26)</f>
        <v>116763.2</v>
      </c>
      <c r="E23" s="80">
        <f>SUM(E24:E26)</f>
        <v>33823.8</v>
      </c>
      <c r="F23" s="80">
        <f>SUM(F24:F26)</f>
        <v>34179.6</v>
      </c>
    </row>
    <row r="24" spans="1:6" ht="15.75" customHeight="1">
      <c r="A24" s="45" t="s">
        <v>141</v>
      </c>
      <c r="B24" s="43" t="s">
        <v>140</v>
      </c>
      <c r="C24" s="44">
        <f>SUM('Таблица №6'!F111)</f>
        <v>0</v>
      </c>
      <c r="D24" s="44">
        <f>SUM('Таблица №6'!G111)</f>
        <v>143.5</v>
      </c>
      <c r="E24" s="44">
        <f>SUM('Таблица №6'!H111)</f>
        <v>143.5</v>
      </c>
      <c r="F24" s="44">
        <f>SUM('Таблица №6'!I111)</f>
        <v>143.5</v>
      </c>
    </row>
    <row r="25" spans="1:6" ht="15.75" customHeight="1">
      <c r="A25" s="45" t="s">
        <v>52</v>
      </c>
      <c r="B25" s="43" t="s">
        <v>117</v>
      </c>
      <c r="C25" s="44">
        <f>SUM('Таблица №6'!F115)</f>
        <v>0</v>
      </c>
      <c r="D25" s="44">
        <f>SUM('Таблица №6'!G115)</f>
        <v>116169.7</v>
      </c>
      <c r="E25" s="44">
        <f>SUM('Таблица №6'!H115)</f>
        <v>31244.4</v>
      </c>
      <c r="F25" s="44">
        <f>SUM('Таблица №6'!I115)</f>
        <v>31600.2</v>
      </c>
    </row>
    <row r="26" spans="1:6" ht="15.75" customHeight="1">
      <c r="A26" s="45" t="s">
        <v>53</v>
      </c>
      <c r="B26" s="43" t="s">
        <v>118</v>
      </c>
      <c r="C26" s="44">
        <f>SUM('Таблица №6'!F123)</f>
        <v>0</v>
      </c>
      <c r="D26" s="44">
        <f>SUM('Таблица №6'!G123)</f>
        <v>450</v>
      </c>
      <c r="E26" s="44">
        <f>SUM('Таблица №6'!H123)</f>
        <v>2435.9</v>
      </c>
      <c r="F26" s="44">
        <f>SUM('Таблица №6'!I123)</f>
        <v>2435.9</v>
      </c>
    </row>
    <row r="27" spans="1:6" ht="15.75" customHeight="1">
      <c r="A27" s="78" t="s">
        <v>56</v>
      </c>
      <c r="B27" s="79" t="s">
        <v>128</v>
      </c>
      <c r="C27" s="80">
        <f>SUM(C28:C29)</f>
        <v>0</v>
      </c>
      <c r="D27" s="80">
        <f>SUM(D28:D29)</f>
        <v>10658.3</v>
      </c>
      <c r="E27" s="80">
        <f>SUM(E28:E29)</f>
        <v>10967.900000000001</v>
      </c>
      <c r="F27" s="80">
        <f>SUM(F28:F29)</f>
        <v>11002.2</v>
      </c>
    </row>
    <row r="28" spans="1:6" ht="14.25" customHeight="1">
      <c r="A28" s="45" t="s">
        <v>57</v>
      </c>
      <c r="B28" s="43" t="s">
        <v>54</v>
      </c>
      <c r="C28" s="44">
        <f>SUM('Таблица №6'!F135)</f>
        <v>0</v>
      </c>
      <c r="D28" s="44">
        <f>SUM('Таблица №6'!G135)</f>
        <v>4547</v>
      </c>
      <c r="E28" s="44">
        <f>SUM('Таблица №6'!H135)</f>
        <v>4856.6</v>
      </c>
      <c r="F28" s="44">
        <f>SUM('Таблица №6'!I135)</f>
        <v>4890.9</v>
      </c>
    </row>
    <row r="29" spans="1:6" ht="15">
      <c r="A29" s="45" t="s">
        <v>129</v>
      </c>
      <c r="B29" s="43" t="s">
        <v>130</v>
      </c>
      <c r="C29" s="44">
        <f>SUM('Таблица №6'!F148)</f>
        <v>0</v>
      </c>
      <c r="D29" s="44">
        <f>SUM('Таблица №6'!G148)</f>
        <v>6111.3</v>
      </c>
      <c r="E29" s="44">
        <f>SUM('Таблица №6'!H148)</f>
        <v>6111.3</v>
      </c>
      <c r="F29" s="44">
        <f>SUM('Таблица №6'!I148)</f>
        <v>6111.3</v>
      </c>
    </row>
    <row r="30" spans="1:6" ht="15.75" customHeight="1">
      <c r="A30" s="78" t="s">
        <v>112</v>
      </c>
      <c r="B30" s="79" t="s">
        <v>58</v>
      </c>
      <c r="C30" s="80">
        <f>SUM(C31)</f>
        <v>0</v>
      </c>
      <c r="D30" s="80">
        <f>SUM(D31)</f>
        <v>835</v>
      </c>
      <c r="E30" s="80">
        <f>SUM(E31)</f>
        <v>860</v>
      </c>
      <c r="F30" s="80">
        <f>SUM(F31)</f>
        <v>870</v>
      </c>
    </row>
    <row r="31" spans="1:6" ht="15.75" customHeight="1">
      <c r="A31" s="45" t="s">
        <v>60</v>
      </c>
      <c r="B31" s="43" t="s">
        <v>293</v>
      </c>
      <c r="C31" s="44">
        <f>SUM('Таблица №6'!F154)</f>
        <v>0</v>
      </c>
      <c r="D31" s="44">
        <f>SUM('Таблица №6'!G154)</f>
        <v>835</v>
      </c>
      <c r="E31" s="44">
        <f>SUM('Таблица №6'!H154)</f>
        <v>860</v>
      </c>
      <c r="F31" s="44">
        <f>SUM('Таблица №6'!I154)</f>
        <v>870</v>
      </c>
    </row>
    <row r="32" spans="1:6" ht="18" customHeight="1">
      <c r="A32" s="78" t="s">
        <v>64</v>
      </c>
      <c r="B32" s="79" t="s">
        <v>61</v>
      </c>
      <c r="C32" s="80">
        <f>SUM(C33:C37)</f>
        <v>0</v>
      </c>
      <c r="D32" s="80">
        <f>SUM(D33:D37)</f>
        <v>382315.19978</v>
      </c>
      <c r="E32" s="80">
        <f>SUM(E33:E37)</f>
        <v>334241.82840999996</v>
      </c>
      <c r="F32" s="80">
        <f>SUM(F33:F37)</f>
        <v>237787.71030000004</v>
      </c>
    </row>
    <row r="33" spans="1:6" ht="18" customHeight="1">
      <c r="A33" s="45" t="s">
        <v>63</v>
      </c>
      <c r="B33" s="43" t="s">
        <v>62</v>
      </c>
      <c r="C33" s="44">
        <f>SUM('Таблица №6'!F159)</f>
        <v>0</v>
      </c>
      <c r="D33" s="44">
        <f>SUM('Таблица №6'!G159)</f>
        <v>41507.47443</v>
      </c>
      <c r="E33" s="44">
        <f>SUM('Таблица №6'!H159)</f>
        <v>40720.27443</v>
      </c>
      <c r="F33" s="44">
        <f>SUM('Таблица №6'!I159)</f>
        <v>40686.17443</v>
      </c>
    </row>
    <row r="34" spans="1:6" ht="18" customHeight="1">
      <c r="A34" s="45" t="s">
        <v>65</v>
      </c>
      <c r="B34" s="43" t="s">
        <v>70</v>
      </c>
      <c r="C34" s="44">
        <f>SUM('Таблица №6'!F182)</f>
        <v>0</v>
      </c>
      <c r="D34" s="44">
        <f>SUM('Таблица №6'!G182)</f>
        <v>320377.52535</v>
      </c>
      <c r="E34" s="44">
        <f>SUM('Таблица №6'!H182)</f>
        <v>274002.35397999996</v>
      </c>
      <c r="F34" s="44">
        <f>SUM('Таблица №6'!I182)</f>
        <v>177582.33587</v>
      </c>
    </row>
    <row r="35" spans="1:6" ht="18" customHeight="1">
      <c r="A35" s="45" t="s">
        <v>202</v>
      </c>
      <c r="B35" s="43" t="s">
        <v>201</v>
      </c>
      <c r="C35" s="44">
        <f>SUM('Таблица №6'!F226)</f>
        <v>0</v>
      </c>
      <c r="D35" s="44">
        <f>SUM('Таблица №6'!G226)</f>
        <v>11835.2</v>
      </c>
      <c r="E35" s="44">
        <f>SUM('Таблица №6'!H226)</f>
        <v>10924.2</v>
      </c>
      <c r="F35" s="44">
        <f>SUM('Таблица №6'!I226)</f>
        <v>10924.2</v>
      </c>
    </row>
    <row r="36" spans="1:6" ht="18" customHeight="1">
      <c r="A36" s="45" t="s">
        <v>71</v>
      </c>
      <c r="B36" s="43" t="s">
        <v>273</v>
      </c>
      <c r="C36" s="44">
        <f>SUM('Таблица №6'!F236)</f>
        <v>0</v>
      </c>
      <c r="D36" s="44">
        <f>SUM('Таблица №6'!G236)</f>
        <v>4660</v>
      </c>
      <c r="E36" s="44">
        <f>SUM('Таблица №6'!H236)</f>
        <v>4660</v>
      </c>
      <c r="F36" s="44">
        <f>SUM('Таблица №6'!I236)</f>
        <v>4660</v>
      </c>
    </row>
    <row r="37" spans="1:6" ht="18" customHeight="1">
      <c r="A37" s="45" t="s">
        <v>73</v>
      </c>
      <c r="B37" s="43" t="s">
        <v>72</v>
      </c>
      <c r="C37" s="44">
        <f>SUM('Таблица №6'!F249)</f>
        <v>0</v>
      </c>
      <c r="D37" s="44">
        <f>SUM('Таблица №6'!G249)</f>
        <v>3935</v>
      </c>
      <c r="E37" s="44">
        <f>SUM('Таблица №6'!H249)</f>
        <v>3935</v>
      </c>
      <c r="F37" s="44">
        <f>SUM('Таблица №6'!I249)</f>
        <v>3935</v>
      </c>
    </row>
    <row r="38" spans="1:6" ht="18" customHeight="1">
      <c r="A38" s="78" t="s">
        <v>113</v>
      </c>
      <c r="B38" s="79" t="s">
        <v>131</v>
      </c>
      <c r="C38" s="80">
        <f>SUM(C39:C41)</f>
        <v>0</v>
      </c>
      <c r="D38" s="80">
        <f>SUM(D39:D41)</f>
        <v>12340</v>
      </c>
      <c r="E38" s="80">
        <f>SUM(E39:E41)</f>
        <v>12340</v>
      </c>
      <c r="F38" s="80">
        <f>SUM(F39:F41)</f>
        <v>12340</v>
      </c>
    </row>
    <row r="39" spans="1:6" ht="18" customHeight="1">
      <c r="A39" s="45" t="s">
        <v>80</v>
      </c>
      <c r="B39" s="43" t="s">
        <v>114</v>
      </c>
      <c r="C39" s="44">
        <f>SUM('Таблица №6'!F265)</f>
        <v>0</v>
      </c>
      <c r="D39" s="44">
        <f>SUM('Таблица №6'!G265)</f>
        <v>11846.7</v>
      </c>
      <c r="E39" s="44">
        <f>SUM('Таблица №6'!H265)</f>
        <v>11846.7</v>
      </c>
      <c r="F39" s="44">
        <f>SUM('Таблица №6'!I265)</f>
        <v>11846.7</v>
      </c>
    </row>
    <row r="40" spans="1:6" ht="15.75" customHeight="1">
      <c r="A40" s="45" t="s">
        <v>81</v>
      </c>
      <c r="B40" s="43" t="s">
        <v>78</v>
      </c>
      <c r="C40" s="44">
        <f>SUM('Таблица №6'!F282)</f>
        <v>0</v>
      </c>
      <c r="D40" s="44">
        <f>SUM('Таблица №6'!G282)</f>
        <v>493.3</v>
      </c>
      <c r="E40" s="44">
        <f>SUM('Таблица №6'!H282)</f>
        <v>493.3</v>
      </c>
      <c r="F40" s="44">
        <f>SUM('Таблица №6'!I282)</f>
        <v>493.3</v>
      </c>
    </row>
    <row r="41" spans="1:6" ht="20.25" customHeight="1" hidden="1">
      <c r="A41" s="45" t="s">
        <v>82</v>
      </c>
      <c r="B41" s="43" t="s">
        <v>79</v>
      </c>
      <c r="C41" s="44">
        <f>SUM('Таблица №6'!F284)</f>
        <v>0</v>
      </c>
      <c r="D41" s="44">
        <f>SUM('Таблица №6'!G284)</f>
        <v>0</v>
      </c>
      <c r="E41" s="44">
        <f>SUM('Таблица №6'!H284)</f>
        <v>0</v>
      </c>
      <c r="F41" s="44">
        <f>SUM('Таблица №6'!I284)</f>
        <v>0</v>
      </c>
    </row>
    <row r="42" spans="1:6" ht="18" customHeight="1" hidden="1">
      <c r="A42" s="78" t="s">
        <v>205</v>
      </c>
      <c r="B42" s="79" t="s">
        <v>204</v>
      </c>
      <c r="C42" s="80">
        <f>SUM(C43)</f>
        <v>0</v>
      </c>
      <c r="D42" s="80">
        <f>SUM(D43)</f>
        <v>0</v>
      </c>
      <c r="E42" s="80">
        <f>SUM(E43)</f>
        <v>0</v>
      </c>
      <c r="F42" s="80">
        <f>SUM(F43)</f>
        <v>0</v>
      </c>
    </row>
    <row r="43" spans="1:6" ht="0.75" customHeight="1" hidden="1">
      <c r="A43" s="45" t="s">
        <v>207</v>
      </c>
      <c r="B43" s="43" t="s">
        <v>206</v>
      </c>
      <c r="C43" s="44">
        <f>SUM('Таблица №6'!F289)</f>
        <v>0</v>
      </c>
      <c r="D43" s="44">
        <f>SUM('Таблица №6'!G289)</f>
        <v>0</v>
      </c>
      <c r="E43" s="44">
        <f>SUM('Таблица №6'!H289)</f>
        <v>0</v>
      </c>
      <c r="F43" s="44">
        <f>SUM('Таблица №6'!I289)</f>
        <v>0</v>
      </c>
    </row>
    <row r="44" spans="1:6" ht="18" customHeight="1">
      <c r="A44" s="78">
        <v>1000</v>
      </c>
      <c r="B44" s="79" t="s">
        <v>83</v>
      </c>
      <c r="C44" s="80">
        <f>SUM(C45:C48)</f>
        <v>0</v>
      </c>
      <c r="D44" s="80">
        <f>SUM(D45:D48)</f>
        <v>27587.2</v>
      </c>
      <c r="E44" s="80">
        <f>SUM(E45:E48)</f>
        <v>31878.66401</v>
      </c>
      <c r="F44" s="80">
        <f>SUM(F45:F48)</f>
        <v>27025.564010000002</v>
      </c>
    </row>
    <row r="45" spans="1:9" ht="18" customHeight="1">
      <c r="A45" s="45">
        <v>1001</v>
      </c>
      <c r="B45" s="43" t="s">
        <v>84</v>
      </c>
      <c r="C45" s="44">
        <f>SUM('Таблица №6'!F294)</f>
        <v>0</v>
      </c>
      <c r="D45" s="44">
        <f>SUM('Таблица №6'!G294)</f>
        <v>5000</v>
      </c>
      <c r="E45" s="44">
        <f>SUM('Таблица №6'!H294)</f>
        <v>5000</v>
      </c>
      <c r="F45" s="44">
        <f>SUM('Таблица №6'!I294)</f>
        <v>5000</v>
      </c>
      <c r="G45" s="96"/>
      <c r="H45" s="96"/>
      <c r="I45" s="96"/>
    </row>
    <row r="46" spans="1:6" ht="18" customHeight="1">
      <c r="A46" s="45">
        <v>1003</v>
      </c>
      <c r="B46" s="43" t="s">
        <v>87</v>
      </c>
      <c r="C46" s="44">
        <f>SUM('Таблица №6'!F297)</f>
        <v>0</v>
      </c>
      <c r="D46" s="44">
        <f>SUM('Таблица №6'!G297)</f>
        <v>12653.922</v>
      </c>
      <c r="E46" s="44">
        <f>SUM('Таблица №6'!H297)</f>
        <v>16468.800000000003</v>
      </c>
      <c r="F46" s="44">
        <f>SUM('Таблица №6'!I297)</f>
        <v>11579.9</v>
      </c>
    </row>
    <row r="47" spans="1:6" ht="18" customHeight="1">
      <c r="A47" s="45">
        <v>1004</v>
      </c>
      <c r="B47" s="43" t="s">
        <v>88</v>
      </c>
      <c r="C47" s="44">
        <f>SUM('Таблица №6'!F310)</f>
        <v>0</v>
      </c>
      <c r="D47" s="44">
        <f>SUM('Таблица №6'!G310)</f>
        <v>8960.4</v>
      </c>
      <c r="E47" s="44">
        <f>SUM('Таблица №6'!H310)</f>
        <v>9309.86401</v>
      </c>
      <c r="F47" s="44">
        <f>SUM('Таблица №6'!I310)</f>
        <v>9345.66401</v>
      </c>
    </row>
    <row r="48" spans="1:6" ht="18" customHeight="1">
      <c r="A48" s="45" t="s">
        <v>215</v>
      </c>
      <c r="B48" s="43" t="s">
        <v>216</v>
      </c>
      <c r="C48" s="44">
        <f>SUM('Таблица №6'!F322)</f>
        <v>0</v>
      </c>
      <c r="D48" s="44">
        <f>SUM('Таблица №6'!G322)</f>
        <v>972.8779999999999</v>
      </c>
      <c r="E48" s="44">
        <f>SUM('Таблица №6'!H322)</f>
        <v>1100</v>
      </c>
      <c r="F48" s="44">
        <f>SUM('Таблица №6'!I322)</f>
        <v>1100</v>
      </c>
    </row>
    <row r="49" spans="1:6" ht="17.25" customHeight="1">
      <c r="A49" s="78" t="s">
        <v>132</v>
      </c>
      <c r="B49" s="79" t="s">
        <v>91</v>
      </c>
      <c r="C49" s="80">
        <f>SUM(C50:C52)</f>
        <v>0</v>
      </c>
      <c r="D49" s="80">
        <f>SUM(D50:D52)</f>
        <v>400</v>
      </c>
      <c r="E49" s="80">
        <f>SUM(E50:E52)</f>
        <v>400</v>
      </c>
      <c r="F49" s="80">
        <f>SUM(F50:F52)</f>
        <v>400</v>
      </c>
    </row>
    <row r="50" spans="1:6" ht="18" customHeight="1" hidden="1">
      <c r="A50" s="45" t="s">
        <v>208</v>
      </c>
      <c r="B50" s="43" t="s">
        <v>252</v>
      </c>
      <c r="C50" s="44">
        <f>SUM('Таблица №8'!G332)</f>
        <v>0</v>
      </c>
      <c r="D50" s="44">
        <f>SUM('Таблица №8'!H332)</f>
        <v>0</v>
      </c>
      <c r="E50" s="44">
        <f>SUM('Таблица №8'!I332)</f>
        <v>0</v>
      </c>
      <c r="F50" s="44">
        <f>SUM('Таблица №8'!J332)</f>
        <v>0</v>
      </c>
    </row>
    <row r="51" spans="1:6" ht="15" hidden="1">
      <c r="A51" s="45" t="s">
        <v>247</v>
      </c>
      <c r="B51" s="43" t="s">
        <v>248</v>
      </c>
      <c r="C51" s="44">
        <f>SUM('Таблица №8'!G336)</f>
        <v>0</v>
      </c>
      <c r="D51" s="44">
        <f>SUM('Таблица №8'!H336)</f>
        <v>0</v>
      </c>
      <c r="E51" s="44">
        <f>SUM('Таблица №8'!I336)</f>
        <v>0</v>
      </c>
      <c r="F51" s="44">
        <f>SUM('Таблица №8'!J336)</f>
        <v>0</v>
      </c>
    </row>
    <row r="52" spans="1:6" ht="26.25" customHeight="1">
      <c r="A52" s="45" t="s">
        <v>92</v>
      </c>
      <c r="B52" s="43" t="s">
        <v>209</v>
      </c>
      <c r="C52" s="44">
        <f>SUM('Таблица №6'!F336)</f>
        <v>0</v>
      </c>
      <c r="D52" s="44">
        <f>SUM('Таблица №6'!G336)</f>
        <v>400</v>
      </c>
      <c r="E52" s="44">
        <f>SUM('Таблица №6'!H336)</f>
        <v>400</v>
      </c>
      <c r="F52" s="44">
        <f>SUM('Таблица №6'!I336)</f>
        <v>400</v>
      </c>
    </row>
    <row r="53" spans="1:6" ht="18" customHeight="1">
      <c r="A53" s="78" t="s">
        <v>133</v>
      </c>
      <c r="B53" s="79" t="s">
        <v>93</v>
      </c>
      <c r="C53" s="80">
        <f>SUM(C54:C55)</f>
        <v>0</v>
      </c>
      <c r="D53" s="80">
        <f>SUM(D54:D55)</f>
        <v>2147.7</v>
      </c>
      <c r="E53" s="80">
        <f>SUM(E54:E55)</f>
        <v>2147.7</v>
      </c>
      <c r="F53" s="80">
        <f>SUM(F54:F55)</f>
        <v>2147.7</v>
      </c>
    </row>
    <row r="54" spans="1:6" ht="18" customHeight="1" hidden="1">
      <c r="A54" s="45" t="s">
        <v>191</v>
      </c>
      <c r="B54" s="43" t="s">
        <v>190</v>
      </c>
      <c r="C54" s="44">
        <v>0</v>
      </c>
      <c r="D54" s="44">
        <v>0</v>
      </c>
      <c r="E54" s="44">
        <v>0</v>
      </c>
      <c r="F54" s="44">
        <v>0</v>
      </c>
    </row>
    <row r="55" spans="1:6" ht="18" customHeight="1">
      <c r="A55" s="45" t="s">
        <v>94</v>
      </c>
      <c r="B55" s="43" t="s">
        <v>308</v>
      </c>
      <c r="C55" s="44">
        <f>SUM('Таблица №8'!G344)</f>
        <v>0</v>
      </c>
      <c r="D55" s="44">
        <f>SUM('Таблица №8'!H344)</f>
        <v>2147.7</v>
      </c>
      <c r="E55" s="44">
        <f>SUM('Таблица №8'!I344)</f>
        <v>2147.7</v>
      </c>
      <c r="F55" s="44">
        <f>SUM('Таблица №8'!J344)</f>
        <v>2147.7</v>
      </c>
    </row>
    <row r="56" spans="1:6" ht="29.25" customHeight="1">
      <c r="A56" s="78" t="s">
        <v>134</v>
      </c>
      <c r="B56" s="79" t="s">
        <v>309</v>
      </c>
      <c r="C56" s="80">
        <f>SUM(C57:C57)</f>
        <v>0</v>
      </c>
      <c r="D56" s="80">
        <f>SUM(D57:D57)</f>
        <v>1376</v>
      </c>
      <c r="E56" s="80">
        <f>SUM(E57:E57)</f>
        <v>920</v>
      </c>
      <c r="F56" s="80">
        <f>SUM(F57:F57)</f>
        <v>920</v>
      </c>
    </row>
    <row r="57" spans="1:6" ht="30">
      <c r="A57" s="78" t="s">
        <v>95</v>
      </c>
      <c r="B57" s="43" t="s">
        <v>360</v>
      </c>
      <c r="C57" s="44">
        <f>SUM('Таблица №6'!F344)</f>
        <v>0</v>
      </c>
      <c r="D57" s="44">
        <f>SUM('Таблица №6'!G344)</f>
        <v>1376</v>
      </c>
      <c r="E57" s="44">
        <f>SUM('Таблица №6'!H344)</f>
        <v>920</v>
      </c>
      <c r="F57" s="44">
        <f>SUM('Таблица №6'!I344)</f>
        <v>920</v>
      </c>
    </row>
    <row r="58" spans="1:6" ht="43.5" customHeight="1">
      <c r="A58" s="78" t="s">
        <v>162</v>
      </c>
      <c r="B58" s="79" t="s">
        <v>310</v>
      </c>
      <c r="C58" s="80">
        <f>SUM(C59:C59)</f>
        <v>0</v>
      </c>
      <c r="D58" s="80">
        <f>SUM(D59:D59)</f>
        <v>27841.50933</v>
      </c>
      <c r="E58" s="80">
        <f>SUM(E59:E59)</f>
        <v>17843.5</v>
      </c>
      <c r="F58" s="80">
        <f>SUM(F59:F59)</f>
        <v>17843.5</v>
      </c>
    </row>
    <row r="59" spans="1:6" ht="22.5" customHeight="1">
      <c r="A59" s="45" t="s">
        <v>164</v>
      </c>
      <c r="B59" s="43" t="s">
        <v>163</v>
      </c>
      <c r="C59" s="44">
        <f>SUM('Таблица №8'!G354)</f>
        <v>0</v>
      </c>
      <c r="D59" s="44">
        <f>SUM('Таблица №8'!H354)</f>
        <v>27841.50933</v>
      </c>
      <c r="E59" s="44">
        <f>SUM('Таблица №8'!I354)</f>
        <v>17843.5</v>
      </c>
      <c r="F59" s="44">
        <f>SUM('Таблица №8'!J354)</f>
        <v>17843.5</v>
      </c>
    </row>
    <row r="60" spans="1:6" ht="21" customHeight="1">
      <c r="A60" s="81"/>
      <c r="B60" s="82" t="s">
        <v>135</v>
      </c>
      <c r="C60" s="80">
        <f>C8+C18+C20+C23+C27+C30+C32+C38+C44+C49+C53+C56+C58+C42</f>
        <v>0</v>
      </c>
      <c r="D60" s="80">
        <f>D8+D18+D20+D23+D27+D30+D32+D38+D44+D49+D53+D56+D58+D42</f>
        <v>666929.07687</v>
      </c>
      <c r="E60" s="80">
        <f>E8+E18+E20+E23+E27+E30+E32+E38+E44+E49+E53+E56+E58+E42</f>
        <v>525748.55684</v>
      </c>
      <c r="F60" s="80">
        <f>F8+F18+F20+F23+F27+F30+F32+F38+F44+F49+F53+F56+F58+F42</f>
        <v>430761.5602100001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5"/>
  <sheetViews>
    <sheetView showGridLines="0" view="pageBreakPreview" zoomScaleSheetLayoutView="100" zoomScalePageLayoutView="0" workbookViewId="0" topLeftCell="A1">
      <pane ySplit="8" topLeftCell="A91" activePane="bottomLeft" state="frozen"/>
      <selection pane="topLeft" activeCell="A1" sqref="A1"/>
      <selection pane="bottomLeft" activeCell="N92" sqref="N92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6.7109375" style="11" customWidth="1"/>
    <col min="5" max="5" width="7.421875" style="15" hidden="1" customWidth="1"/>
    <col min="6" max="6" width="12.421875" style="2" customWidth="1"/>
    <col min="7" max="7" width="11.57421875" style="2" customWidth="1"/>
    <col min="8" max="8" width="12.140625" style="2" customWidth="1"/>
    <col min="9" max="9" width="15.57421875" style="2" customWidth="1"/>
    <col min="10" max="16384" width="9.140625" style="2" customWidth="1"/>
  </cols>
  <sheetData>
    <row r="1" spans="3:8" ht="18.75" customHeight="1">
      <c r="C1" s="122" t="s">
        <v>319</v>
      </c>
      <c r="D1" s="122"/>
      <c r="E1" s="122"/>
      <c r="F1" s="122"/>
      <c r="G1" s="122"/>
      <c r="H1" s="122"/>
    </row>
    <row r="2" spans="3:8" ht="18.75" customHeight="1">
      <c r="C2" s="122" t="s">
        <v>120</v>
      </c>
      <c r="D2" s="122"/>
      <c r="E2" s="122"/>
      <c r="F2" s="122"/>
      <c r="G2" s="122"/>
      <c r="H2" s="122"/>
    </row>
    <row r="3" spans="3:8" ht="18.75" customHeight="1">
      <c r="C3" s="122" t="s">
        <v>121</v>
      </c>
      <c r="D3" s="122"/>
      <c r="E3" s="122"/>
      <c r="F3" s="122"/>
      <c r="G3" s="122"/>
      <c r="H3" s="122"/>
    </row>
    <row r="4" spans="1:8" ht="21.75" customHeight="1">
      <c r="A4" s="8"/>
      <c r="B4" s="1"/>
      <c r="C4" s="122" t="s">
        <v>147</v>
      </c>
      <c r="D4" s="122"/>
      <c r="E4" s="122"/>
      <c r="F4" s="122"/>
      <c r="G4" s="122"/>
      <c r="H4" s="122"/>
    </row>
    <row r="5" spans="1:8" ht="36.75" customHeight="1">
      <c r="A5" s="120" t="s">
        <v>336</v>
      </c>
      <c r="B5" s="120"/>
      <c r="C5" s="120"/>
      <c r="D5" s="120"/>
      <c r="E5" s="120"/>
      <c r="F5" s="120"/>
      <c r="G5" s="120"/>
      <c r="H5" s="120"/>
    </row>
    <row r="6" spans="1:8" ht="12.75" hidden="1">
      <c r="A6" s="32"/>
      <c r="B6" s="33"/>
      <c r="C6" s="34"/>
      <c r="D6" s="36"/>
      <c r="E6" s="35"/>
      <c r="F6" s="17"/>
      <c r="G6" s="17"/>
      <c r="H6" s="17"/>
    </row>
    <row r="7" spans="1:8" ht="12.75" customHeight="1">
      <c r="A7" s="32"/>
      <c r="B7" s="33"/>
      <c r="C7" s="34"/>
      <c r="D7" s="36"/>
      <c r="E7" s="124"/>
      <c r="F7" s="124"/>
      <c r="G7" s="124"/>
      <c r="H7" s="83" t="s">
        <v>260</v>
      </c>
    </row>
    <row r="8" spans="1:8" ht="72.75" customHeight="1">
      <c r="A8" s="51" t="s">
        <v>1</v>
      </c>
      <c r="B8" s="91" t="s">
        <v>169</v>
      </c>
      <c r="C8" s="92" t="s">
        <v>8</v>
      </c>
      <c r="D8" s="93" t="s">
        <v>168</v>
      </c>
      <c r="E8" s="48" t="s">
        <v>335</v>
      </c>
      <c r="F8" s="37" t="s">
        <v>290</v>
      </c>
      <c r="G8" s="37" t="s">
        <v>299</v>
      </c>
      <c r="H8" s="37" t="s">
        <v>326</v>
      </c>
    </row>
    <row r="9" spans="1:8" ht="39" customHeight="1" outlineLevel="2">
      <c r="A9" s="52" t="str">
        <f>'Таблица №8'!A49</f>
        <v>Муниципальная программа "Развитие муниципальной службы в администрации Алексеевского муниципального района Волгоградской области на 2024-2026 годы"</v>
      </c>
      <c r="B9" s="69" t="str">
        <f>'Таблица №8'!D49</f>
        <v>01</v>
      </c>
      <c r="C9" s="69">
        <f>'Таблица №8'!E49</f>
        <v>0</v>
      </c>
      <c r="D9" s="69" t="s">
        <v>170</v>
      </c>
      <c r="E9" s="70">
        <f>SUM('Таблица №8'!G49)</f>
        <v>0</v>
      </c>
      <c r="F9" s="70">
        <f>SUM('Таблица №8'!H49)</f>
        <v>50</v>
      </c>
      <c r="G9" s="70">
        <f>SUM('Таблица №8'!I49)</f>
        <v>50</v>
      </c>
      <c r="H9" s="70">
        <f>SUM('Таблица №8'!J49)</f>
        <v>50</v>
      </c>
    </row>
    <row r="10" spans="1:8" ht="17.25" customHeight="1" outlineLevel="2">
      <c r="A10" s="53" t="s">
        <v>176</v>
      </c>
      <c r="B10" s="40" t="s">
        <v>2</v>
      </c>
      <c r="C10" s="40" t="s">
        <v>9</v>
      </c>
      <c r="D10" s="40" t="s">
        <v>2</v>
      </c>
      <c r="E10" s="68">
        <f>SUM('Таблица №8'!G50)</f>
        <v>0</v>
      </c>
      <c r="F10" s="68">
        <f>SUM('Таблица №8'!H50)</f>
        <v>50</v>
      </c>
      <c r="G10" s="68">
        <f>SUM('Таблица №8'!I50)</f>
        <v>50</v>
      </c>
      <c r="H10" s="68">
        <f>SUM('Таблица №8'!J50)</f>
        <v>50</v>
      </c>
    </row>
    <row r="11" spans="1:8" ht="40.5" customHeight="1" outlineLevel="5">
      <c r="A11" s="50" t="str">
        <f>'Таблица №8'!A139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9" t="s">
        <v>6</v>
      </c>
      <c r="C11" s="71">
        <v>0</v>
      </c>
      <c r="D11" s="69" t="s">
        <v>170</v>
      </c>
      <c r="E11" s="70">
        <f>SUM(E12+E18+E15)</f>
        <v>0</v>
      </c>
      <c r="F11" s="70">
        <f>SUM(F12+F18+F15)</f>
        <v>1100</v>
      </c>
      <c r="G11" s="70">
        <f>SUM(G12+G18+G15)</f>
        <v>0</v>
      </c>
      <c r="H11" s="70">
        <f>SUM(H12+H18+H15)</f>
        <v>0</v>
      </c>
    </row>
    <row r="12" spans="1:8" ht="49.5" customHeight="1" outlineLevel="5">
      <c r="A12" s="50" t="str">
        <f>'Таблица №8'!A140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9" t="s">
        <v>6</v>
      </c>
      <c r="C12" s="71">
        <v>1</v>
      </c>
      <c r="D12" s="69" t="s">
        <v>170</v>
      </c>
      <c r="E12" s="70">
        <f>SUM(E13:E14)</f>
        <v>0</v>
      </c>
      <c r="F12" s="70">
        <f>SUM(F13:F14)</f>
        <v>0</v>
      </c>
      <c r="G12" s="70">
        <f>SUM(G13:G14)</f>
        <v>0</v>
      </c>
      <c r="H12" s="70">
        <f>SUM(H13:H14)</f>
        <v>0</v>
      </c>
    </row>
    <row r="13" spans="1:8" ht="27" customHeight="1">
      <c r="A13" s="53" t="s">
        <v>180</v>
      </c>
      <c r="B13" s="40" t="s">
        <v>6</v>
      </c>
      <c r="C13" s="40" t="s">
        <v>173</v>
      </c>
      <c r="D13" s="40" t="s">
        <v>2</v>
      </c>
      <c r="E13" s="68">
        <f>SUM('Таблица №8'!G143+'Таблица №8'!G141)</f>
        <v>0</v>
      </c>
      <c r="F13" s="68">
        <f>SUM('Таблица №8'!H143+'Таблица №8'!H141)</f>
        <v>0</v>
      </c>
      <c r="G13" s="68">
        <f>SUM('Таблица №8'!I143+'Таблица №8'!I141)</f>
        <v>0</v>
      </c>
      <c r="H13" s="68">
        <f>SUM('Таблица №8'!J143+'Таблица №8'!J141)</f>
        <v>0</v>
      </c>
    </row>
    <row r="14" spans="1:8" ht="27" customHeight="1">
      <c r="A14" s="53" t="s">
        <v>280</v>
      </c>
      <c r="B14" s="40" t="s">
        <v>6</v>
      </c>
      <c r="C14" s="40" t="s">
        <v>173</v>
      </c>
      <c r="D14" s="40" t="s">
        <v>6</v>
      </c>
      <c r="E14" s="68">
        <f>SUM('Таблица №8'!G142)</f>
        <v>0</v>
      </c>
      <c r="F14" s="68">
        <f>SUM('Таблица №8'!H142)</f>
        <v>0</v>
      </c>
      <c r="G14" s="68">
        <f>SUM('Таблица №8'!I142)</f>
        <v>0</v>
      </c>
      <c r="H14" s="68">
        <f>SUM('Таблица №8'!J142)</f>
        <v>0</v>
      </c>
    </row>
    <row r="15" spans="1:8" ht="27" customHeight="1">
      <c r="A15" s="50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9" t="s">
        <v>6</v>
      </c>
      <c r="C15" s="71">
        <v>3</v>
      </c>
      <c r="D15" s="69" t="s">
        <v>170</v>
      </c>
      <c r="E15" s="70">
        <f>SUM(E16:E17)</f>
        <v>0</v>
      </c>
      <c r="F15" s="70">
        <f>SUM(F16:F17)</f>
        <v>0</v>
      </c>
      <c r="G15" s="70">
        <f>SUM(G16:G17)</f>
        <v>0</v>
      </c>
      <c r="H15" s="70">
        <f>SUM(H16:H17)</f>
        <v>0</v>
      </c>
    </row>
    <row r="16" spans="1:9" ht="36">
      <c r="A16" s="49" t="s">
        <v>203</v>
      </c>
      <c r="B16" s="40" t="s">
        <v>6</v>
      </c>
      <c r="C16" s="40" t="s">
        <v>175</v>
      </c>
      <c r="D16" s="40" t="s">
        <v>2</v>
      </c>
      <c r="E16" s="68">
        <f>SUM('Таблица №8'!G295+'Таблица №8'!G165+'Таблица №8'!G144)</f>
        <v>0</v>
      </c>
      <c r="F16" s="68">
        <f>SUM('Таблица №8'!H295+'Таблица №8'!H165+'Таблица №8'!H144)</f>
        <v>0</v>
      </c>
      <c r="G16" s="68">
        <f>SUM('Таблица №8'!I295+'Таблица №8'!I165+'Таблица №8'!I144)</f>
        <v>0</v>
      </c>
      <c r="H16" s="68">
        <f>SUM('Таблица №8'!J295+'Таблица №8'!J165+'Таблица №8'!J144)</f>
        <v>0</v>
      </c>
      <c r="I16" s="77"/>
    </row>
    <row r="17" spans="1:8" ht="24">
      <c r="A17" s="53" t="s">
        <v>194</v>
      </c>
      <c r="B17" s="40" t="s">
        <v>6</v>
      </c>
      <c r="C17" s="40" t="s">
        <v>175</v>
      </c>
      <c r="D17" s="40" t="s">
        <v>6</v>
      </c>
      <c r="E17" s="68">
        <f>SUM('Таблица №8'!G166+'Таблица №8'!G188+'Таблица №8'!G65+'Таблица №8'!G232)</f>
        <v>0</v>
      </c>
      <c r="F17" s="68">
        <f>SUM('Таблица №8'!H166+'Таблица №8'!H188+'Таблица №8'!H65+'Таблица №8'!H232)</f>
        <v>0</v>
      </c>
      <c r="G17" s="68">
        <f>SUM('Таблица №8'!I166+'Таблица №8'!I188+'Таблица №8'!I65+'Таблица №8'!I232)</f>
        <v>0</v>
      </c>
      <c r="H17" s="68">
        <f>SUM('Таблица №8'!J166+'Таблица №8'!J188+'Таблица №8'!J65+'Таблица №8'!J232)</f>
        <v>0</v>
      </c>
    </row>
    <row r="18" spans="1:8" ht="36" customHeight="1">
      <c r="A18" s="52" t="str">
        <f>'Таблица №8'!A66</f>
        <v>Подпрограмма "Энергосбережение и повышение энергетической эффективности Алексеевского муниципального района"</v>
      </c>
      <c r="B18" s="69" t="s">
        <v>6</v>
      </c>
      <c r="C18" s="69" t="s">
        <v>181</v>
      </c>
      <c r="D18" s="69" t="s">
        <v>170</v>
      </c>
      <c r="E18" s="70">
        <f>SUM(E19:E20)</f>
        <v>0</v>
      </c>
      <c r="F18" s="70">
        <f>SUM(F19:F20)</f>
        <v>1100</v>
      </c>
      <c r="G18" s="70">
        <f>SUM(G19:G20)</f>
        <v>0</v>
      </c>
      <c r="H18" s="70">
        <f>SUM(H19:H20)</f>
        <v>0</v>
      </c>
    </row>
    <row r="19" spans="1:8" ht="27.75" customHeight="1">
      <c r="A19" s="53" t="s">
        <v>210</v>
      </c>
      <c r="B19" s="40" t="s">
        <v>6</v>
      </c>
      <c r="C19" s="40" t="s">
        <v>181</v>
      </c>
      <c r="D19" s="40" t="s">
        <v>2</v>
      </c>
      <c r="E19" s="68">
        <f>SUM('Таблица №8'!G67+'Таблица №8'!G168+'Таблица №8'!G193+'Таблица №8'!G192)</f>
        <v>0</v>
      </c>
      <c r="F19" s="68">
        <f>SUM('Таблица №8'!H67+'Таблица №8'!H168+'Таблица №8'!H193+'Таблица №8'!H192)</f>
        <v>1100</v>
      </c>
      <c r="G19" s="68">
        <f>SUM('Таблица №8'!I67+'Таблица №8'!I168+'Таблица №8'!I193+'Таблица №8'!I192)</f>
        <v>0</v>
      </c>
      <c r="H19" s="68">
        <f>SUM('Таблица №8'!J67+'Таблица №8'!J168+'Таблица №8'!J193+'Таблица №8'!J192)</f>
        <v>0</v>
      </c>
    </row>
    <row r="20" spans="1:8" ht="48">
      <c r="A20" s="53" t="s">
        <v>253</v>
      </c>
      <c r="B20" s="40" t="s">
        <v>6</v>
      </c>
      <c r="C20" s="40" t="s">
        <v>181</v>
      </c>
      <c r="D20" s="40" t="s">
        <v>6</v>
      </c>
      <c r="E20" s="68">
        <f>SUM('Таблица №8'!G194)</f>
        <v>0</v>
      </c>
      <c r="F20" s="68">
        <f>SUM('Таблица №8'!H194)</f>
        <v>0</v>
      </c>
      <c r="G20" s="68">
        <f>SUM('Таблица №8'!I194)</f>
        <v>0</v>
      </c>
      <c r="H20" s="68">
        <f>SUM('Таблица №8'!J194)</f>
        <v>0</v>
      </c>
    </row>
    <row r="21" spans="1:8" ht="26.25" customHeight="1">
      <c r="A21" s="50" t="str">
        <f>'Таблица №8'!A155</f>
        <v>Муниципальная программа "Комплексное развитие сельских территорий"</v>
      </c>
      <c r="B21" s="69" t="s">
        <v>12</v>
      </c>
      <c r="C21" s="69" t="s">
        <v>9</v>
      </c>
      <c r="D21" s="69" t="s">
        <v>170</v>
      </c>
      <c r="E21" s="70">
        <f>SUM(E22:E23)</f>
        <v>0</v>
      </c>
      <c r="F21" s="70">
        <f>SUM(F22:F23)</f>
        <v>0</v>
      </c>
      <c r="G21" s="70">
        <f>SUM(G22:G23)</f>
        <v>0</v>
      </c>
      <c r="H21" s="70">
        <f>SUM(H22:H23)</f>
        <v>0</v>
      </c>
    </row>
    <row r="22" spans="1:8" ht="26.25" customHeight="1">
      <c r="A22" s="49" t="s">
        <v>315</v>
      </c>
      <c r="B22" s="40" t="s">
        <v>12</v>
      </c>
      <c r="C22" s="40" t="s">
        <v>9</v>
      </c>
      <c r="D22" s="40" t="s">
        <v>6</v>
      </c>
      <c r="E22" s="68">
        <f>SUM('Таблица №8'!G155)</f>
        <v>0</v>
      </c>
      <c r="F22" s="68">
        <f>SUM('Таблица №8'!H155)</f>
        <v>0</v>
      </c>
      <c r="G22" s="68">
        <f>SUM('Таблица №8'!I155)</f>
        <v>0</v>
      </c>
      <c r="H22" s="68">
        <f>SUM('Таблица №8'!J155)</f>
        <v>0</v>
      </c>
    </row>
    <row r="23" spans="1:8" ht="24">
      <c r="A23" s="49" t="s">
        <v>304</v>
      </c>
      <c r="B23" s="40" t="s">
        <v>12</v>
      </c>
      <c r="C23" s="40" t="s">
        <v>9</v>
      </c>
      <c r="D23" s="40" t="s">
        <v>13</v>
      </c>
      <c r="E23" s="68">
        <f>SUM('Таблица №8'!G270)</f>
        <v>0</v>
      </c>
      <c r="F23" s="68">
        <f>SUM('Таблица №8'!H270)</f>
        <v>0</v>
      </c>
      <c r="G23" s="68">
        <f>SUM('Таблица №8'!I155)</f>
        <v>0</v>
      </c>
      <c r="H23" s="68">
        <f>SUM('Таблица №8'!J155)</f>
        <v>0</v>
      </c>
    </row>
    <row r="24" spans="1:8" ht="39.75" customHeight="1">
      <c r="A24" s="50" t="str">
        <f>'Таблица №8'!A127</f>
        <v>Муниципальная программа "Развитие и поддержка малого предпринимательства Алексеевского муниципального района на 2024-2028 годы "</v>
      </c>
      <c r="B24" s="69" t="s">
        <v>13</v>
      </c>
      <c r="C24" s="69" t="s">
        <v>9</v>
      </c>
      <c r="D24" s="69" t="s">
        <v>170</v>
      </c>
      <c r="E24" s="70">
        <f>SUM('Таблица №8'!G127)</f>
        <v>0</v>
      </c>
      <c r="F24" s="70">
        <f>SUM('Таблица №8'!H127)</f>
        <v>50</v>
      </c>
      <c r="G24" s="70">
        <f>SUM('Таблица №8'!I127)</f>
        <v>50</v>
      </c>
      <c r="H24" s="70">
        <f>SUM('Таблица №8'!J127)</f>
        <v>50</v>
      </c>
    </row>
    <row r="25" spans="1:8" ht="36">
      <c r="A25" s="53" t="s">
        <v>182</v>
      </c>
      <c r="B25" s="40" t="s">
        <v>13</v>
      </c>
      <c r="C25" s="40" t="s">
        <v>9</v>
      </c>
      <c r="D25" s="40" t="s">
        <v>2</v>
      </c>
      <c r="E25" s="68">
        <f>SUM('Таблица №8'!G128)</f>
        <v>0</v>
      </c>
      <c r="F25" s="68">
        <f>SUM('Таблица №8'!H128)</f>
        <v>0</v>
      </c>
      <c r="G25" s="68">
        <f>SUM('Таблица №8'!I128)</f>
        <v>0</v>
      </c>
      <c r="H25" s="68">
        <f>SUM('Таблица №8'!J128)</f>
        <v>0</v>
      </c>
    </row>
    <row r="26" spans="1:8" ht="22.5" customHeight="1">
      <c r="A26" s="53" t="s">
        <v>183</v>
      </c>
      <c r="B26" s="40" t="s">
        <v>13</v>
      </c>
      <c r="C26" s="40" t="s">
        <v>9</v>
      </c>
      <c r="D26" s="40" t="s">
        <v>6</v>
      </c>
      <c r="E26" s="68">
        <f>SUM('Таблица №8'!G130)</f>
        <v>0</v>
      </c>
      <c r="F26" s="68">
        <f>SUM('Таблица №8'!H130)</f>
        <v>50</v>
      </c>
      <c r="G26" s="68">
        <f>SUM('Таблица №8'!I130)</f>
        <v>50</v>
      </c>
      <c r="H26" s="68">
        <f>SUM('Таблица №8'!J130)</f>
        <v>50</v>
      </c>
    </row>
    <row r="27" spans="1:8" ht="35.25" customHeight="1" hidden="1">
      <c r="A27" s="53" t="s">
        <v>230</v>
      </c>
      <c r="B27" s="40" t="s">
        <v>13</v>
      </c>
      <c r="C27" s="40" t="s">
        <v>9</v>
      </c>
      <c r="D27" s="40" t="s">
        <v>12</v>
      </c>
      <c r="E27" s="68">
        <f>SUM('Таблица №8'!G129)</f>
        <v>0</v>
      </c>
      <c r="F27" s="68">
        <f>SUM('Таблица №8'!H129)</f>
        <v>0</v>
      </c>
      <c r="G27" s="68">
        <f>SUM('Таблица №8'!I129)</f>
        <v>0</v>
      </c>
      <c r="H27" s="68">
        <f>SUM('Таблица №8'!J129)</f>
        <v>0</v>
      </c>
    </row>
    <row r="28" spans="1:8" ht="38.25" customHeight="1">
      <c r="A28" s="50" t="str">
        <f>'Таблица №8'!A158</f>
        <v>Муниципальная программа "Охрана окружающей среды Алексеевского муниципального района на 2024-2026 годы"</v>
      </c>
      <c r="B28" s="69" t="s">
        <v>15</v>
      </c>
      <c r="C28" s="69" t="s">
        <v>9</v>
      </c>
      <c r="D28" s="69" t="s">
        <v>170</v>
      </c>
      <c r="E28" s="70">
        <f>SUM('Таблица №8'!G158)</f>
        <v>0</v>
      </c>
      <c r="F28" s="70">
        <f>SUM('Таблица №8'!H158)</f>
        <v>835</v>
      </c>
      <c r="G28" s="70">
        <f>SUM('Таблица №8'!I158)</f>
        <v>860</v>
      </c>
      <c r="H28" s="70">
        <f>SUM('Таблица №8'!J158)</f>
        <v>870</v>
      </c>
    </row>
    <row r="29" spans="1:8" ht="24">
      <c r="A29" s="53" t="s">
        <v>353</v>
      </c>
      <c r="B29" s="40" t="s">
        <v>15</v>
      </c>
      <c r="C29" s="40" t="s">
        <v>9</v>
      </c>
      <c r="D29" s="40" t="s">
        <v>2</v>
      </c>
      <c r="E29" s="68">
        <f>SUM('Таблица №8'!G158)</f>
        <v>0</v>
      </c>
      <c r="F29" s="68">
        <f>SUM('Таблица №8'!H158)</f>
        <v>835</v>
      </c>
      <c r="G29" s="68">
        <f>SUM('Таблица №8'!I158)</f>
        <v>860</v>
      </c>
      <c r="H29" s="68">
        <f>SUM('Таблица №8'!J158)</f>
        <v>870</v>
      </c>
    </row>
    <row r="30" spans="1:8" ht="62.25" customHeight="1">
      <c r="A30" s="50" t="str">
        <f>'Таблица №8'!A241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69" t="s">
        <v>24</v>
      </c>
      <c r="C30" s="69" t="s">
        <v>9</v>
      </c>
      <c r="D30" s="69" t="s">
        <v>170</v>
      </c>
      <c r="E30" s="70">
        <f>SUM('Таблица №8'!G241+'Таблица №8'!G68)</f>
        <v>0</v>
      </c>
      <c r="F30" s="70">
        <f>SUM('Таблица №8'!H241+'Таблица №8'!H68)</f>
        <v>199.2</v>
      </c>
      <c r="G30" s="70">
        <f>SUM('Таблица №8'!I241+'Таблица №8'!I68)</f>
        <v>199.2</v>
      </c>
      <c r="H30" s="70">
        <f>SUM('Таблица №8'!J241+'Таблица №8'!J68)</f>
        <v>199.2</v>
      </c>
    </row>
    <row r="31" spans="1:8" ht="27.75" customHeight="1">
      <c r="A31" s="50" t="str">
        <f>'Таблица №8'!A242</f>
        <v>Подпрограмма "Комплексные меры по противодействию наркомании"</v>
      </c>
      <c r="B31" s="69" t="s">
        <v>24</v>
      </c>
      <c r="C31" s="69" t="s">
        <v>173</v>
      </c>
      <c r="D31" s="69" t="s">
        <v>170</v>
      </c>
      <c r="E31" s="70">
        <f>SUM('Таблица №8'!G242)</f>
        <v>0</v>
      </c>
      <c r="F31" s="70">
        <f>SUM('Таблица №8'!H242)</f>
        <v>20</v>
      </c>
      <c r="G31" s="70">
        <f>SUM('Таблица №8'!I242)</f>
        <v>20</v>
      </c>
      <c r="H31" s="70">
        <f>SUM('Таблица №8'!J242)</f>
        <v>20</v>
      </c>
    </row>
    <row r="32" spans="1:8" ht="37.5" customHeight="1">
      <c r="A32" s="53" t="s">
        <v>229</v>
      </c>
      <c r="B32" s="40" t="s">
        <v>24</v>
      </c>
      <c r="C32" s="40" t="s">
        <v>173</v>
      </c>
      <c r="D32" s="40" t="s">
        <v>2</v>
      </c>
      <c r="E32" s="68">
        <f>SUM('Таблица №8'!G243)</f>
        <v>0</v>
      </c>
      <c r="F32" s="68">
        <f>SUM('Таблица №8'!H243)</f>
        <v>20</v>
      </c>
      <c r="G32" s="68">
        <f>SUM('Таблица №8'!I243)</f>
        <v>20</v>
      </c>
      <c r="H32" s="68">
        <f>SUM('Таблица №8'!J243)</f>
        <v>20</v>
      </c>
    </row>
    <row r="33" spans="1:8" ht="29.25" customHeight="1" outlineLevel="1">
      <c r="A33" s="50" t="str">
        <f>'Таблица №8'!A244</f>
        <v>Подпрограмма "Реализация мероприятий молодежной политики и социальной адаптации молодежи "</v>
      </c>
      <c r="B33" s="69" t="s">
        <v>24</v>
      </c>
      <c r="C33" s="69" t="s">
        <v>174</v>
      </c>
      <c r="D33" s="69" t="s">
        <v>170</v>
      </c>
      <c r="E33" s="70">
        <f>SUM(E34:E35)</f>
        <v>0</v>
      </c>
      <c r="F33" s="70">
        <f>SUM(F34:F35)</f>
        <v>169.2</v>
      </c>
      <c r="G33" s="70">
        <f>SUM(G34:G35)</f>
        <v>169.2</v>
      </c>
      <c r="H33" s="70">
        <f>SUM(H34:H35)</f>
        <v>169.2</v>
      </c>
    </row>
    <row r="34" spans="1:8" ht="30" customHeight="1" outlineLevel="5">
      <c r="A34" s="53" t="s">
        <v>184</v>
      </c>
      <c r="B34" s="40" t="s">
        <v>24</v>
      </c>
      <c r="C34" s="40" t="s">
        <v>174</v>
      </c>
      <c r="D34" s="40" t="s">
        <v>2</v>
      </c>
      <c r="E34" s="68">
        <f>SUM('Таблица №8'!G245)</f>
        <v>0</v>
      </c>
      <c r="F34" s="68">
        <f>SUM('Таблица №8'!H245)</f>
        <v>30</v>
      </c>
      <c r="G34" s="68">
        <f>SUM('Таблица №8'!I245)</f>
        <v>30</v>
      </c>
      <c r="H34" s="68">
        <f>SUM('Таблица №8'!J245)</f>
        <v>30</v>
      </c>
    </row>
    <row r="35" spans="1:8" ht="30" customHeight="1" outlineLevel="5">
      <c r="A35" s="53" t="s">
        <v>301</v>
      </c>
      <c r="B35" s="40" t="s">
        <v>24</v>
      </c>
      <c r="C35" s="41">
        <v>2</v>
      </c>
      <c r="D35" s="40" t="s">
        <v>6</v>
      </c>
      <c r="E35" s="68">
        <f>SUM('Таблица №8'!G246+'Таблица №8'!G70)</f>
        <v>0</v>
      </c>
      <c r="F35" s="68">
        <f>SUM('Таблица №8'!H246+'Таблица №8'!H70)</f>
        <v>139.2</v>
      </c>
      <c r="G35" s="68">
        <f>SUM('Таблица №8'!I246+'Таблица №8'!I70)</f>
        <v>139.2</v>
      </c>
      <c r="H35" s="68">
        <f>SUM('Таблица №8'!J246+'Таблица №8'!J70)</f>
        <v>139.2</v>
      </c>
    </row>
    <row r="36" spans="1:8" ht="34.5" customHeight="1" outlineLevel="5">
      <c r="A36" s="50" t="str">
        <f>'Таблица №8'!A247</f>
        <v>Подпрограмма " Профилактика безнадзорности, правонарушений и неблагополучия несовершеннолетних"</v>
      </c>
      <c r="B36" s="69" t="s">
        <v>24</v>
      </c>
      <c r="C36" s="69" t="s">
        <v>175</v>
      </c>
      <c r="D36" s="69" t="s">
        <v>170</v>
      </c>
      <c r="E36" s="70">
        <f>SUM('Таблица №8'!G247)</f>
        <v>0</v>
      </c>
      <c r="F36" s="70">
        <f>SUM('Таблица №8'!H247)</f>
        <v>10</v>
      </c>
      <c r="G36" s="70">
        <f>SUM('Таблица №8'!I247)</f>
        <v>10</v>
      </c>
      <c r="H36" s="70">
        <f>SUM('Таблица №8'!J247)</f>
        <v>10</v>
      </c>
    </row>
    <row r="37" spans="1:8" s="17" customFormat="1" ht="36" outlineLevel="2">
      <c r="A37" s="53" t="s">
        <v>225</v>
      </c>
      <c r="B37" s="40" t="s">
        <v>24</v>
      </c>
      <c r="C37" s="41">
        <v>3</v>
      </c>
      <c r="D37" s="40" t="s">
        <v>2</v>
      </c>
      <c r="E37" s="68">
        <f>SUM('Таблица №8'!G248)</f>
        <v>0</v>
      </c>
      <c r="F37" s="68">
        <f>SUM('Таблица №8'!H248)</f>
        <v>10</v>
      </c>
      <c r="G37" s="68">
        <f>SUM('Таблица №8'!I248)</f>
        <v>10</v>
      </c>
      <c r="H37" s="68">
        <f>SUM('Таблица №8'!J248)</f>
        <v>10</v>
      </c>
    </row>
    <row r="38" spans="1:8" s="17" customFormat="1" ht="84" hidden="1" outlineLevel="2">
      <c r="A38" s="50" t="str">
        <f>'Таблица №8'!A262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69" t="s">
        <v>198</v>
      </c>
      <c r="C38" s="69" t="s">
        <v>9</v>
      </c>
      <c r="D38" s="69" t="s">
        <v>170</v>
      </c>
      <c r="E38" s="70">
        <f>SUM('Таблица №8'!G262)</f>
        <v>0</v>
      </c>
      <c r="F38" s="70">
        <f>SUM('Таблица №8'!H262)</f>
        <v>0</v>
      </c>
      <c r="G38" s="70">
        <f>SUM('Таблица №8'!I262)</f>
        <v>0</v>
      </c>
      <c r="H38" s="70">
        <f>SUM('Таблица №8'!J262)</f>
        <v>0</v>
      </c>
    </row>
    <row r="39" spans="1:8" s="17" customFormat="1" ht="48" hidden="1" outlineLevel="2">
      <c r="A39" s="53" t="s">
        <v>200</v>
      </c>
      <c r="B39" s="40" t="s">
        <v>198</v>
      </c>
      <c r="C39" s="41">
        <v>0</v>
      </c>
      <c r="D39" s="40" t="s">
        <v>2</v>
      </c>
      <c r="E39" s="68">
        <f>SUM('Таблица №8'!G263)</f>
        <v>0</v>
      </c>
      <c r="F39" s="68">
        <f>SUM('Таблица №8'!H263)</f>
        <v>0</v>
      </c>
      <c r="G39" s="68">
        <f>SUM('Таблица №8'!I263)</f>
        <v>0</v>
      </c>
      <c r="H39" s="68">
        <f>SUM('Таблица №8'!J263)</f>
        <v>0</v>
      </c>
    </row>
    <row r="40" spans="1:8" s="17" customFormat="1" ht="40.5" customHeight="1" outlineLevel="2">
      <c r="A40" s="50" t="str">
        <f>'Таблица №8'!A131</f>
        <v>Муниципальная программа "Градостроительная политика на территории Алексеевского муниципального района на 2022–2024 годы"</v>
      </c>
      <c r="B40" s="69" t="s">
        <v>240</v>
      </c>
      <c r="C40" s="71">
        <v>0</v>
      </c>
      <c r="D40" s="69" t="s">
        <v>170</v>
      </c>
      <c r="E40" s="70">
        <f>SUM('Таблица №8'!G131)</f>
        <v>0</v>
      </c>
      <c r="F40" s="70">
        <f>SUM('Таблица №8'!H131)</f>
        <v>400</v>
      </c>
      <c r="G40" s="70">
        <f>SUM('Таблица №8'!I131)</f>
        <v>2385.9</v>
      </c>
      <c r="H40" s="70">
        <f>SUM('Таблица №8'!J131)</f>
        <v>2385.9</v>
      </c>
    </row>
    <row r="41" spans="1:8" s="17" customFormat="1" ht="38.25" customHeight="1" outlineLevel="2">
      <c r="A41" s="53" t="s">
        <v>242</v>
      </c>
      <c r="B41" s="40" t="s">
        <v>240</v>
      </c>
      <c r="C41" s="41">
        <v>0</v>
      </c>
      <c r="D41" s="40" t="s">
        <v>2</v>
      </c>
      <c r="E41" s="68">
        <f>SUM('Таблица №8'!G132)</f>
        <v>0</v>
      </c>
      <c r="F41" s="68">
        <f>SUM('Таблица №8'!H131-F42)</f>
        <v>200</v>
      </c>
      <c r="G41" s="68">
        <f>SUM('Таблица №8'!I132-G42)</f>
        <v>200</v>
      </c>
      <c r="H41" s="68">
        <f>SUM('Таблица №8'!J132-H42)</f>
        <v>200</v>
      </c>
    </row>
    <row r="42" spans="1:8" s="17" customFormat="1" ht="59.25" customHeight="1" outlineLevel="2">
      <c r="A42" s="53" t="s">
        <v>241</v>
      </c>
      <c r="B42" s="40" t="s">
        <v>240</v>
      </c>
      <c r="C42" s="41">
        <v>0</v>
      </c>
      <c r="D42" s="40" t="s">
        <v>6</v>
      </c>
      <c r="E42" s="68">
        <f>SUM('Таблица №8'!G133)</f>
        <v>0</v>
      </c>
      <c r="F42" s="68">
        <v>200</v>
      </c>
      <c r="G42" s="68">
        <v>200</v>
      </c>
      <c r="H42" s="68">
        <v>200</v>
      </c>
    </row>
    <row r="43" spans="1:8" s="17" customFormat="1" ht="26.25" customHeight="1" outlineLevel="2">
      <c r="A43" s="53" t="s">
        <v>322</v>
      </c>
      <c r="B43" s="40" t="s">
        <v>240</v>
      </c>
      <c r="C43" s="41">
        <v>0</v>
      </c>
      <c r="D43" s="40" t="s">
        <v>12</v>
      </c>
      <c r="E43" s="68">
        <f>SUM('Таблица №8'!G134)</f>
        <v>0</v>
      </c>
      <c r="F43" s="68">
        <f>SUM('Таблица №8'!H134)</f>
        <v>0</v>
      </c>
      <c r="G43" s="68">
        <f>SUM('Таблица №8'!I134)</f>
        <v>1985.9</v>
      </c>
      <c r="H43" s="68">
        <f>SUM('Таблица №8'!J134)</f>
        <v>1985.9</v>
      </c>
    </row>
    <row r="44" spans="1:8" s="17" customFormat="1" ht="48" hidden="1" outlineLevel="2" collapsed="1">
      <c r="A44" s="50" t="str">
        <f>'Таблица №8'!A290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69" t="s">
        <v>281</v>
      </c>
      <c r="C44" s="69" t="s">
        <v>9</v>
      </c>
      <c r="D44" s="69" t="s">
        <v>170</v>
      </c>
      <c r="E44" s="70">
        <f>SUM('Таблица №8'!G290)</f>
        <v>0</v>
      </c>
      <c r="F44" s="70">
        <f>SUM('Таблица №8'!H290)</f>
        <v>0</v>
      </c>
      <c r="G44" s="70">
        <f>SUM('Таблица №8'!I290)</f>
        <v>0</v>
      </c>
      <c r="H44" s="70">
        <f>SUM('Таблица №8'!J290)</f>
        <v>0</v>
      </c>
    </row>
    <row r="45" spans="1:8" ht="36" hidden="1" outlineLevel="3">
      <c r="A45" s="49" t="s">
        <v>282</v>
      </c>
      <c r="B45" s="40" t="s">
        <v>281</v>
      </c>
      <c r="C45" s="40" t="s">
        <v>9</v>
      </c>
      <c r="D45" s="40" t="s">
        <v>2</v>
      </c>
      <c r="E45" s="68">
        <f>SUM('Таблица №8'!G291)</f>
        <v>0</v>
      </c>
      <c r="F45" s="68">
        <f>SUM('Таблица №8'!H291)</f>
        <v>0</v>
      </c>
      <c r="G45" s="68">
        <f>SUM('Таблица №8'!I291)</f>
        <v>0</v>
      </c>
      <c r="H45" s="68">
        <f>SUM('Таблица №8'!J291)</f>
        <v>0</v>
      </c>
    </row>
    <row r="46" spans="1:8" ht="35.25" customHeight="1">
      <c r="A46" s="50" t="str">
        <f>'Таблица №8'!A273</f>
        <v>Муниципальная программа "Развитие народных художественных промыслов Алексеевского муниципального района на 2024-2026 годы"</v>
      </c>
      <c r="B46" s="69" t="s">
        <v>5</v>
      </c>
      <c r="C46" s="69" t="s">
        <v>9</v>
      </c>
      <c r="D46" s="69" t="s">
        <v>170</v>
      </c>
      <c r="E46" s="70">
        <f>SUM('Таблица №8'!G273)</f>
        <v>0</v>
      </c>
      <c r="F46" s="70">
        <f>SUM('Таблица №8'!H273)</f>
        <v>20</v>
      </c>
      <c r="G46" s="70">
        <f>SUM('Таблица №8'!I273)</f>
        <v>20</v>
      </c>
      <c r="H46" s="70">
        <f>SUM('Таблица №8'!J273)</f>
        <v>20</v>
      </c>
    </row>
    <row r="47" spans="1:8" ht="36" customHeight="1">
      <c r="A47" s="53" t="s">
        <v>185</v>
      </c>
      <c r="B47" s="40" t="s">
        <v>5</v>
      </c>
      <c r="C47" s="40" t="s">
        <v>9</v>
      </c>
      <c r="D47" s="40" t="s">
        <v>2</v>
      </c>
      <c r="E47" s="68">
        <f>SUM('Таблица №8'!G274)</f>
        <v>0</v>
      </c>
      <c r="F47" s="68">
        <f>SUM('Таблица №8'!H274)</f>
        <v>20</v>
      </c>
      <c r="G47" s="68">
        <f>SUM('Таблица №8'!I274)</f>
        <v>20</v>
      </c>
      <c r="H47" s="68">
        <f>SUM('Таблица №8'!J274)</f>
        <v>20</v>
      </c>
    </row>
    <row r="48" spans="1:8" ht="39" customHeight="1">
      <c r="A48" s="50" t="str">
        <f>'Таблица №8'!A275</f>
        <v>Муниципальная программа "О поддержке деятельности казачьих обществ Алексеевского муниципального района на 2024-2026 годы"</v>
      </c>
      <c r="B48" s="40" t="s">
        <v>4</v>
      </c>
      <c r="C48" s="40" t="s">
        <v>9</v>
      </c>
      <c r="D48" s="40" t="s">
        <v>170</v>
      </c>
      <c r="E48" s="70">
        <f>SUM('Таблица №8'!G275)</f>
        <v>0</v>
      </c>
      <c r="F48" s="70">
        <f>SUM('Таблица №8'!H275)</f>
        <v>20</v>
      </c>
      <c r="G48" s="70">
        <f>SUM('Таблица №8'!I275)</f>
        <v>20</v>
      </c>
      <c r="H48" s="70">
        <f>SUM('Таблица №8'!J275)</f>
        <v>20</v>
      </c>
    </row>
    <row r="49" spans="1:8" ht="27" customHeight="1">
      <c r="A49" s="53" t="s">
        <v>186</v>
      </c>
      <c r="B49" s="40" t="s">
        <v>4</v>
      </c>
      <c r="C49" s="40">
        <f>'Таблица №8'!E342</f>
        <v>0</v>
      </c>
      <c r="D49" s="40" t="s">
        <v>2</v>
      </c>
      <c r="E49" s="68">
        <f>SUM('Таблица №8'!G276)</f>
        <v>0</v>
      </c>
      <c r="F49" s="68">
        <f>SUM('Таблица №8'!H276)</f>
        <v>20</v>
      </c>
      <c r="G49" s="68">
        <f>SUM('Таблица №8'!I276)</f>
        <v>20</v>
      </c>
      <c r="H49" s="68">
        <f>SUM('Таблица №8'!J276)</f>
        <v>20</v>
      </c>
    </row>
    <row r="50" spans="1:8" ht="74.25" customHeight="1">
      <c r="A50" s="50" t="str">
        <f>'Таблица №8'!A302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также,в  возмещении части арендной платы за жилье молодым специалистам, работающим в Алексеевском муниципальном районе 2024-2026 годы"</v>
      </c>
      <c r="B50" s="69" t="s">
        <v>7</v>
      </c>
      <c r="C50" s="69">
        <f>'Таблица №8'!E119</f>
        <v>0</v>
      </c>
      <c r="D50" s="69" t="s">
        <v>170</v>
      </c>
      <c r="E50" s="70">
        <f>SUM('Таблица №8'!G302)</f>
        <v>0</v>
      </c>
      <c r="F50" s="70">
        <f>SUM('Таблица №8'!H302)</f>
        <v>600</v>
      </c>
      <c r="G50" s="70">
        <f>SUM('Таблица №8'!I302)</f>
        <v>600</v>
      </c>
      <c r="H50" s="70">
        <f>SUM('Таблица №8'!J302)</f>
        <v>600</v>
      </c>
    </row>
    <row r="51" spans="1:8" ht="72" customHeight="1">
      <c r="A51" s="53" t="s">
        <v>187</v>
      </c>
      <c r="B51" s="40" t="s">
        <v>7</v>
      </c>
      <c r="C51" s="40" t="s">
        <v>9</v>
      </c>
      <c r="D51" s="40" t="s">
        <v>2</v>
      </c>
      <c r="E51" s="68">
        <f>SUM('Таблица №8'!G303)</f>
        <v>0</v>
      </c>
      <c r="F51" s="68">
        <f>SUM('Таблица №8'!H303)</f>
        <v>600</v>
      </c>
      <c r="G51" s="68">
        <f>SUM('Таблица №8'!I303)</f>
        <v>600</v>
      </c>
      <c r="H51" s="68">
        <f>SUM('Таблица №8'!J303)</f>
        <v>600</v>
      </c>
    </row>
    <row r="52" spans="1:8" ht="24" customHeight="1">
      <c r="A52" s="50" t="str">
        <f>'Таблица №8'!A71</f>
        <v>Муниципальная программа "Маршрут Победы на 2024-2026 годы"</v>
      </c>
      <c r="B52" s="69" t="s">
        <v>10</v>
      </c>
      <c r="C52" s="69" t="s">
        <v>9</v>
      </c>
      <c r="D52" s="69" t="s">
        <v>170</v>
      </c>
      <c r="E52" s="70">
        <f>SUM('Таблица №8'!G71)</f>
        <v>0</v>
      </c>
      <c r="F52" s="70">
        <f>SUM('Таблица №8'!H71)</f>
        <v>120</v>
      </c>
      <c r="G52" s="70">
        <f>SUM('Таблица №8'!I71)</f>
        <v>118</v>
      </c>
      <c r="H52" s="70">
        <f>SUM('Таблица №8'!J71)</f>
        <v>118</v>
      </c>
    </row>
    <row r="53" spans="1:8" ht="50.25" customHeight="1">
      <c r="A53" s="53" t="s">
        <v>289</v>
      </c>
      <c r="B53" s="40" t="s">
        <v>10</v>
      </c>
      <c r="C53" s="40" t="s">
        <v>9</v>
      </c>
      <c r="D53" s="40" t="s">
        <v>2</v>
      </c>
      <c r="E53" s="68">
        <f>SUM('Таблица №8'!G72)</f>
        <v>0</v>
      </c>
      <c r="F53" s="68">
        <f>SUM('Таблица №8'!H72+'Таблица №8'!H73)</f>
        <v>120</v>
      </c>
      <c r="G53" s="68">
        <f>SUM('Таблица №8'!I72+'Таблица №8'!I73)</f>
        <v>118</v>
      </c>
      <c r="H53" s="68">
        <f>SUM('Таблица №8'!J72+'Таблица №8'!J73)</f>
        <v>118</v>
      </c>
    </row>
    <row r="54" spans="1:8" ht="40.5" customHeight="1">
      <c r="A54" s="52" t="str">
        <f>'Таблица №8'!A341</f>
        <v>Муниципальная программа "Развитие физической культуры и спорта в Алексеевском муниципальном районе на 2024-2026 годы"</v>
      </c>
      <c r="B54" s="69" t="s">
        <v>18</v>
      </c>
      <c r="C54" s="69" t="s">
        <v>9</v>
      </c>
      <c r="D54" s="69" t="s">
        <v>170</v>
      </c>
      <c r="E54" s="70">
        <f>SUM(E55+E56+E57)</f>
        <v>0</v>
      </c>
      <c r="F54" s="70">
        <f>SUM(F55+F56+F57)</f>
        <v>400</v>
      </c>
      <c r="G54" s="70">
        <f>SUM(G55+G56+G57)</f>
        <v>400</v>
      </c>
      <c r="H54" s="70">
        <f>SUM(H55+H56+H57)</f>
        <v>400</v>
      </c>
    </row>
    <row r="55" spans="1:8" ht="48.75" customHeight="1">
      <c r="A55" s="53" t="s">
        <v>188</v>
      </c>
      <c r="B55" s="40" t="s">
        <v>18</v>
      </c>
      <c r="C55" s="40" t="s">
        <v>9</v>
      </c>
      <c r="D55" s="40" t="s">
        <v>2</v>
      </c>
      <c r="E55" s="68">
        <f>SUM('Таблица №8'!G342)</f>
        <v>0</v>
      </c>
      <c r="F55" s="68">
        <f>SUM('Таблица №8'!H342)</f>
        <v>400</v>
      </c>
      <c r="G55" s="68">
        <f>SUM('Таблица №8'!I342)</f>
        <v>400</v>
      </c>
      <c r="H55" s="68">
        <f>SUM('Таблица №8'!J342)</f>
        <v>400</v>
      </c>
    </row>
    <row r="56" spans="1:8" ht="39.75" customHeight="1">
      <c r="A56" s="53" t="s">
        <v>288</v>
      </c>
      <c r="B56" s="40" t="s">
        <v>18</v>
      </c>
      <c r="C56" s="40" t="s">
        <v>9</v>
      </c>
      <c r="D56" s="40" t="s">
        <v>12</v>
      </c>
      <c r="E56" s="68">
        <f>SUM('Таблица №8'!G337)</f>
        <v>0</v>
      </c>
      <c r="F56" s="68">
        <f>SUM('Таблица №8'!H337)</f>
        <v>0</v>
      </c>
      <c r="G56" s="68">
        <f>SUM('Таблица №8'!I337)</f>
        <v>0</v>
      </c>
      <c r="H56" s="68">
        <f>SUM('Таблица №8'!J337)</f>
        <v>0</v>
      </c>
    </row>
    <row r="57" spans="1:8" ht="72" hidden="1">
      <c r="A57" s="53" t="s">
        <v>256</v>
      </c>
      <c r="B57" s="40" t="s">
        <v>18</v>
      </c>
      <c r="C57" s="40" t="s">
        <v>9</v>
      </c>
      <c r="D57" s="40" t="s">
        <v>255</v>
      </c>
      <c r="E57" s="68">
        <f>SUM('Таблица №8'!G196+'Таблица №8'!G197)</f>
        <v>0</v>
      </c>
      <c r="F57" s="68">
        <f>SUM('Таблица №8'!H196+'Таблица №8'!H197)</f>
        <v>0</v>
      </c>
      <c r="G57" s="68">
        <f>SUM('Таблица №8'!I196+'Таблица №8'!I197)</f>
        <v>0</v>
      </c>
      <c r="H57" s="68">
        <f>SUM('Таблица №8'!J196+'Таблица №8'!J197)</f>
        <v>0</v>
      </c>
    </row>
    <row r="58" spans="1:8" ht="51" customHeight="1">
      <c r="A58" s="52" t="str">
        <f>'Таблица №8'!A118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9" t="s">
        <v>144</v>
      </c>
      <c r="C58" s="69" t="s">
        <v>9</v>
      </c>
      <c r="D58" s="69" t="s">
        <v>170</v>
      </c>
      <c r="E58" s="70">
        <f>SUM('Таблица №8'!G118)</f>
        <v>0</v>
      </c>
      <c r="F58" s="70">
        <f>SUM('Таблица №8'!H118)</f>
        <v>116169.7</v>
      </c>
      <c r="G58" s="70">
        <f>SUM('Таблица №8'!I118)</f>
        <v>31244.4</v>
      </c>
      <c r="H58" s="70">
        <f>SUM('Таблица №8'!J118)</f>
        <v>31600.2</v>
      </c>
    </row>
    <row r="59" spans="1:8" ht="39.75" customHeight="1">
      <c r="A59" s="53" t="s">
        <v>226</v>
      </c>
      <c r="B59" s="40" t="s">
        <v>144</v>
      </c>
      <c r="C59" s="40" t="s">
        <v>9</v>
      </c>
      <c r="D59" s="40" t="s">
        <v>2</v>
      </c>
      <c r="E59" s="68">
        <f>SUM('Таблица №8'!G118)</f>
        <v>0</v>
      </c>
      <c r="F59" s="68">
        <f>SUM('Таблица №8'!H118)</f>
        <v>116169.7</v>
      </c>
      <c r="G59" s="68">
        <f>SUM('Таблица №8'!I118)</f>
        <v>31244.4</v>
      </c>
      <c r="H59" s="68">
        <f>SUM('Таблица №8'!J118)</f>
        <v>31600.2</v>
      </c>
    </row>
    <row r="60" spans="1:8" ht="54" customHeight="1">
      <c r="A60" s="52" t="str">
        <f>'Таблица №8'!A74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2024-2026 годы"</v>
      </c>
      <c r="B60" s="69" t="s">
        <v>146</v>
      </c>
      <c r="C60" s="69" t="s">
        <v>9</v>
      </c>
      <c r="D60" s="69" t="s">
        <v>170</v>
      </c>
      <c r="E60" s="70">
        <f>SUM(E61+E63)</f>
        <v>0</v>
      </c>
      <c r="F60" s="70">
        <f>SUM(F61+F63)</f>
        <v>50</v>
      </c>
      <c r="G60" s="70">
        <f>SUM(G61+G63)</f>
        <v>50</v>
      </c>
      <c r="H60" s="70">
        <f>SUM(H61+H63)</f>
        <v>50</v>
      </c>
    </row>
    <row r="61" spans="1:8" ht="18" customHeight="1">
      <c r="A61" s="52" t="str">
        <f>'Таблица №8'!A75</f>
        <v>Подпрограмма "Профилактика правонарушений"</v>
      </c>
      <c r="B61" s="69" t="s">
        <v>146</v>
      </c>
      <c r="C61" s="69" t="s">
        <v>173</v>
      </c>
      <c r="D61" s="69" t="s">
        <v>170</v>
      </c>
      <c r="E61" s="70">
        <f>SUM('Таблица №8'!G75)</f>
        <v>0</v>
      </c>
      <c r="F61" s="70">
        <f>SUM('Таблица №8'!H75)</f>
        <v>30</v>
      </c>
      <c r="G61" s="70">
        <f>SUM('Таблица №8'!I75)</f>
        <v>30</v>
      </c>
      <c r="H61" s="70">
        <f>SUM('Таблица №8'!J75)</f>
        <v>30</v>
      </c>
    </row>
    <row r="62" spans="1:8" ht="30.75" customHeight="1">
      <c r="A62" s="53" t="s">
        <v>243</v>
      </c>
      <c r="B62" s="40" t="s">
        <v>146</v>
      </c>
      <c r="C62" s="40" t="s">
        <v>173</v>
      </c>
      <c r="D62" s="40" t="s">
        <v>2</v>
      </c>
      <c r="E62" s="68">
        <f>SUM('Таблица №8'!G76)</f>
        <v>0</v>
      </c>
      <c r="F62" s="68">
        <f>SUM('Таблица №8'!H76)</f>
        <v>30</v>
      </c>
      <c r="G62" s="68">
        <f>SUM('Таблица №8'!I76)</f>
        <v>30</v>
      </c>
      <c r="H62" s="68">
        <f>SUM('Таблица №8'!J76)</f>
        <v>30</v>
      </c>
    </row>
    <row r="63" spans="1:8" ht="24.75" customHeight="1">
      <c r="A63" s="52" t="str">
        <f>'Таблица №8'!A77</f>
        <v>Подпрограмма "Формирование законопослушного поведения участников дорожного движения"</v>
      </c>
      <c r="B63" s="69" t="s">
        <v>146</v>
      </c>
      <c r="C63" s="69" t="s">
        <v>174</v>
      </c>
      <c r="D63" s="69" t="s">
        <v>170</v>
      </c>
      <c r="E63" s="70">
        <f>SUM('Таблица №8'!G77)</f>
        <v>0</v>
      </c>
      <c r="F63" s="70">
        <f>SUM('Таблица №8'!H77)</f>
        <v>20</v>
      </c>
      <c r="G63" s="70">
        <f>SUM('Таблица №8'!I77)</f>
        <v>20</v>
      </c>
      <c r="H63" s="70">
        <f>SUM('Таблица №8'!J77)</f>
        <v>20</v>
      </c>
    </row>
    <row r="64" spans="1:8" ht="33" customHeight="1">
      <c r="A64" s="53" t="s">
        <v>239</v>
      </c>
      <c r="B64" s="40" t="s">
        <v>146</v>
      </c>
      <c r="C64" s="40" t="s">
        <v>174</v>
      </c>
      <c r="D64" s="40" t="s">
        <v>2</v>
      </c>
      <c r="E64" s="68">
        <f>SUM('Таблица №8'!G78)</f>
        <v>0</v>
      </c>
      <c r="F64" s="68">
        <f>SUM('Таблица №8'!H78)</f>
        <v>20</v>
      </c>
      <c r="G64" s="68">
        <f>SUM('Таблица №8'!I78)</f>
        <v>20</v>
      </c>
      <c r="H64" s="68">
        <f>SUM('Таблица №8'!J78)</f>
        <v>20</v>
      </c>
    </row>
    <row r="65" spans="1:8" ht="39.75" customHeight="1" hidden="1">
      <c r="A65" s="52" t="str">
        <f>'Таблица №8'!A79</f>
        <v>Муниципальная программа "Улучшение условий и охраны труда в Алексеевском муниципальном районе на 2017-2019 годы"</v>
      </c>
      <c r="B65" s="69" t="s">
        <v>212</v>
      </c>
      <c r="C65" s="69" t="s">
        <v>9</v>
      </c>
      <c r="D65" s="69" t="s">
        <v>170</v>
      </c>
      <c r="E65" s="70">
        <f>SUM('Таблица №8'!G79)</f>
        <v>0</v>
      </c>
      <c r="F65" s="70">
        <f>SUM('Таблица №8'!H79)</f>
        <v>0</v>
      </c>
      <c r="G65" s="70">
        <f>SUM('Таблица №8'!I79)</f>
        <v>0</v>
      </c>
      <c r="H65" s="70">
        <f>SUM('Таблица №8'!J79)</f>
        <v>0</v>
      </c>
    </row>
    <row r="66" spans="1:8" ht="63.75" customHeight="1" hidden="1">
      <c r="A66" s="54" t="s">
        <v>211</v>
      </c>
      <c r="B66" s="40" t="s">
        <v>212</v>
      </c>
      <c r="C66" s="40" t="s">
        <v>9</v>
      </c>
      <c r="D66" s="40" t="s">
        <v>2</v>
      </c>
      <c r="E66" s="68">
        <f>SUM('Таблица №8'!G80)</f>
        <v>0</v>
      </c>
      <c r="F66" s="68">
        <f>SUM('Таблица №8'!H80)</f>
        <v>0</v>
      </c>
      <c r="G66" s="68">
        <f>SUM('Таблица №8'!I80)</f>
        <v>0</v>
      </c>
      <c r="H66" s="68">
        <f>SUM('Таблица №8'!J80)</f>
        <v>0</v>
      </c>
    </row>
    <row r="67" spans="1:8" ht="108" customHeight="1">
      <c r="A67" s="52" t="str">
        <f>'Таблица №8'!A169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69" t="s">
        <v>197</v>
      </c>
      <c r="C67" s="69" t="s">
        <v>9</v>
      </c>
      <c r="D67" s="69" t="s">
        <v>170</v>
      </c>
      <c r="E67" s="70">
        <f>SUM(E68:E71)</f>
        <v>0</v>
      </c>
      <c r="F67" s="70">
        <f>SUM(F68:F71)</f>
        <v>1508.2222199999999</v>
      </c>
      <c r="G67" s="70">
        <f>SUM(G68:G71)</f>
        <v>1508.2222199999999</v>
      </c>
      <c r="H67" s="70">
        <f>SUM(H68:H71)</f>
        <v>1508.2222199999999</v>
      </c>
    </row>
    <row r="68" spans="1:8" ht="73.5" customHeight="1">
      <c r="A68" s="53" t="s">
        <v>227</v>
      </c>
      <c r="B68" s="40" t="s">
        <v>197</v>
      </c>
      <c r="C68" s="40" t="s">
        <v>9</v>
      </c>
      <c r="D68" s="40" t="s">
        <v>2</v>
      </c>
      <c r="E68" s="68"/>
      <c r="F68" s="68">
        <f>SUM('Таблица №8'!H170+'Таблица №8'!H198)-F69-F70-F71</f>
        <v>357.7071899999999</v>
      </c>
      <c r="G68" s="68">
        <f>SUM('Таблица №8'!I170+'Таблица №8'!I198)-G69-G70-G71</f>
        <v>357.7071899999999</v>
      </c>
      <c r="H68" s="68">
        <f>SUM('Таблица №8'!J170+'Таблица №8'!J198)-H69-H70-H71</f>
        <v>357.7071899999999</v>
      </c>
    </row>
    <row r="69" spans="1:8" ht="62.25" customHeight="1">
      <c r="A69" s="53" t="s">
        <v>261</v>
      </c>
      <c r="B69" s="40" t="s">
        <v>197</v>
      </c>
      <c r="C69" s="40" t="s">
        <v>9</v>
      </c>
      <c r="D69" s="40" t="s">
        <v>6</v>
      </c>
      <c r="E69" s="68"/>
      <c r="F69" s="68">
        <v>1122.9403</v>
      </c>
      <c r="G69" s="68">
        <v>1122.9403</v>
      </c>
      <c r="H69" s="68">
        <v>1122.9403</v>
      </c>
    </row>
    <row r="70" spans="1:8" ht="14.25" customHeight="1">
      <c r="A70" s="53" t="s">
        <v>284</v>
      </c>
      <c r="B70" s="40" t="s">
        <v>197</v>
      </c>
      <c r="C70" s="40" t="s">
        <v>9</v>
      </c>
      <c r="D70" s="40" t="s">
        <v>12</v>
      </c>
      <c r="E70" s="68"/>
      <c r="F70" s="68">
        <v>15.361</v>
      </c>
      <c r="G70" s="68">
        <v>15.361</v>
      </c>
      <c r="H70" s="68">
        <v>15.361</v>
      </c>
    </row>
    <row r="71" spans="1:8" ht="14.25" customHeight="1">
      <c r="A71" s="53" t="s">
        <v>295</v>
      </c>
      <c r="B71" s="40" t="s">
        <v>197</v>
      </c>
      <c r="C71" s="40" t="s">
        <v>9</v>
      </c>
      <c r="D71" s="40" t="s">
        <v>12</v>
      </c>
      <c r="E71" s="68"/>
      <c r="F71" s="68">
        <v>12.21373</v>
      </c>
      <c r="G71" s="68">
        <v>12.21373</v>
      </c>
      <c r="H71" s="68">
        <v>12.21373</v>
      </c>
    </row>
    <row r="72" spans="1:8" ht="40.5" customHeight="1">
      <c r="A72" s="52" t="str">
        <f>'Таблица №8'!A81</f>
        <v>Муниципальная программа "Профилактика терроризма и экстремизма на территории Алексеевского муниципального района на 2024-2026 годы"</v>
      </c>
      <c r="B72" s="69" t="s">
        <v>177</v>
      </c>
      <c r="C72" s="69">
        <f>'Таблица №8'!E138</f>
        <v>0</v>
      </c>
      <c r="D72" s="69" t="s">
        <v>170</v>
      </c>
      <c r="E72" s="70">
        <f>SUM('Таблица №8'!G81)</f>
        <v>0</v>
      </c>
      <c r="F72" s="70">
        <f>SUM('Таблица №8'!H81)</f>
        <v>20</v>
      </c>
      <c r="G72" s="70">
        <f>SUM('Таблица №8'!I81)</f>
        <v>20</v>
      </c>
      <c r="H72" s="70">
        <f>SUM('Таблица №8'!J81)</f>
        <v>20</v>
      </c>
    </row>
    <row r="73" spans="1:8" ht="30.75" customHeight="1">
      <c r="A73" s="53" t="s">
        <v>189</v>
      </c>
      <c r="B73" s="40" t="s">
        <v>177</v>
      </c>
      <c r="C73" s="40" t="s">
        <v>9</v>
      </c>
      <c r="D73" s="40" t="s">
        <v>2</v>
      </c>
      <c r="E73" s="68">
        <f>SUM('Таблица №8'!G82)</f>
        <v>0</v>
      </c>
      <c r="F73" s="68">
        <f>SUM('Таблица №8'!H82)</f>
        <v>20</v>
      </c>
      <c r="G73" s="68">
        <f>SUM('Таблица №8'!I82)</f>
        <v>20</v>
      </c>
      <c r="H73" s="68">
        <f>SUM('Таблица №8'!J82)</f>
        <v>20</v>
      </c>
    </row>
    <row r="74" spans="1:8" ht="65.25" customHeight="1">
      <c r="A74" s="52" t="str">
        <f>'Таблица №8'!A83</f>
        <v>Муниципальная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2024-2026 годы"</v>
      </c>
      <c r="B74" s="69" t="s">
        <v>14</v>
      </c>
      <c r="C74" s="69" t="s">
        <v>9</v>
      </c>
      <c r="D74" s="69"/>
      <c r="E74" s="70">
        <f>SUM(E75)</f>
        <v>0</v>
      </c>
      <c r="F74" s="70">
        <f>SUM(F75)</f>
        <v>36000</v>
      </c>
      <c r="G74" s="70">
        <f>SUM(G75)</f>
        <v>36000</v>
      </c>
      <c r="H74" s="70">
        <f>SUM(H75)</f>
        <v>37600</v>
      </c>
    </row>
    <row r="75" spans="1:8" ht="24">
      <c r="A75" s="53" t="str">
        <f>'Таблица №8'!A84</f>
        <v>Предоставление субсидий бюджетным, автономным учреждениям и иным некоммерческим организациям</v>
      </c>
      <c r="B75" s="40" t="s">
        <v>14</v>
      </c>
      <c r="C75" s="40" t="s">
        <v>9</v>
      </c>
      <c r="D75" s="40" t="s">
        <v>167</v>
      </c>
      <c r="E75" s="68">
        <f>SUM('Таблица №8'!G84+'Таблица №8'!G147)</f>
        <v>0</v>
      </c>
      <c r="F75" s="68">
        <f>SUM('Таблица №8'!H84+'Таблица №8'!H147)</f>
        <v>36000</v>
      </c>
      <c r="G75" s="68">
        <f>SUM('Таблица №8'!I84+'Таблица №8'!I147)</f>
        <v>36000</v>
      </c>
      <c r="H75" s="68">
        <f>SUM('Таблица №8'!J84+'Таблица №8'!J147)</f>
        <v>37600</v>
      </c>
    </row>
    <row r="76" spans="1:8" ht="41.25" customHeight="1">
      <c r="A76" s="52" t="str">
        <f>'Таблица №8'!A171</f>
        <v>Муниципальная программа "Развитие дошкольного образования детей на территории Алексеевского муниципального района на 2024-2026 годы"</v>
      </c>
      <c r="B76" s="69" t="s">
        <v>19</v>
      </c>
      <c r="C76" s="69" t="s">
        <v>9</v>
      </c>
      <c r="D76" s="69"/>
      <c r="E76" s="70">
        <f>SUM(E77)</f>
        <v>0</v>
      </c>
      <c r="F76" s="70">
        <f>SUM(F77)</f>
        <v>26904.4</v>
      </c>
      <c r="G76" s="70">
        <f>SUM(G77)</f>
        <v>26632.399999999998</v>
      </c>
      <c r="H76" s="70">
        <f>SUM(H77)</f>
        <v>26598.3</v>
      </c>
    </row>
    <row r="77" spans="1:8" ht="24">
      <c r="A77" s="53" t="str">
        <f>'Таблица №8'!A172</f>
        <v>Предоставление субсидий бюджетным, автономным учреждениям и иным некоммерческим организациям</v>
      </c>
      <c r="B77" s="40" t="s">
        <v>19</v>
      </c>
      <c r="C77" s="40" t="s">
        <v>9</v>
      </c>
      <c r="D77" s="40" t="s">
        <v>167</v>
      </c>
      <c r="E77" s="68">
        <f>SUM('Таблица №8'!G171)</f>
        <v>0</v>
      </c>
      <c r="F77" s="68">
        <f>SUM('Таблица №8'!H171)</f>
        <v>26904.4</v>
      </c>
      <c r="G77" s="68">
        <f>SUM('Таблица №8'!I171)</f>
        <v>26632.399999999998</v>
      </c>
      <c r="H77" s="68">
        <f>SUM('Таблица №8'!J171)</f>
        <v>26598.3</v>
      </c>
    </row>
    <row r="78" spans="1:8" ht="36">
      <c r="A78" s="52" t="str">
        <f>'Таблица №8'!A177</f>
        <v>Муниципальная программа "Развитие образования детей на территории Алексеевского муниципального района на 2023-2025 годы"</v>
      </c>
      <c r="B78" s="69" t="s">
        <v>20</v>
      </c>
      <c r="C78" s="69" t="s">
        <v>9</v>
      </c>
      <c r="D78" s="69"/>
      <c r="E78" s="70">
        <f>SUM(E79+E81+E86)</f>
        <v>0</v>
      </c>
      <c r="F78" s="70">
        <f>SUM(F79+F81+F86)</f>
        <v>344357.57756000006</v>
      </c>
      <c r="G78" s="70">
        <f>SUM(G79+G81+G86)</f>
        <v>297506.20619000006</v>
      </c>
      <c r="H78" s="70">
        <f>SUM(H79+H81+H86)</f>
        <v>201086.18808000002</v>
      </c>
    </row>
    <row r="79" spans="1:8" ht="26.25" customHeight="1">
      <c r="A79" s="52" t="str">
        <f>'Таблица №8'!A178</f>
        <v>Подпрограмма "Развитие дошкольного образования детей"</v>
      </c>
      <c r="B79" s="69" t="s">
        <v>20</v>
      </c>
      <c r="C79" s="69" t="s">
        <v>173</v>
      </c>
      <c r="D79" s="69"/>
      <c r="E79" s="70">
        <f>SUM(E80)</f>
        <v>0</v>
      </c>
      <c r="F79" s="70">
        <f>SUM(F80)</f>
        <v>14121.9</v>
      </c>
      <c r="G79" s="70">
        <f>SUM(G80)</f>
        <v>13956.7</v>
      </c>
      <c r="H79" s="70">
        <f>SUM(H80)</f>
        <v>13956.7</v>
      </c>
    </row>
    <row r="80" spans="1:8" ht="25.5" customHeight="1">
      <c r="A80" s="53" t="str">
        <f>'Таблица №8'!A181</f>
        <v>Предоставление субсидий бюджетным, автономным учреждениям и иным некоммерческим организациям</v>
      </c>
      <c r="B80" s="40" t="s">
        <v>20</v>
      </c>
      <c r="C80" s="40" t="s">
        <v>173</v>
      </c>
      <c r="D80" s="40" t="s">
        <v>167</v>
      </c>
      <c r="E80" s="68">
        <f>SUM('Таблица №8'!G178)</f>
        <v>0</v>
      </c>
      <c r="F80" s="68">
        <f>SUM('Таблица №8'!H178)</f>
        <v>14121.9</v>
      </c>
      <c r="G80" s="68">
        <f>SUM('Таблица №8'!I178)</f>
        <v>13956.7</v>
      </c>
      <c r="H80" s="68">
        <f>SUM('Таблица №8'!J178)</f>
        <v>13956.7</v>
      </c>
    </row>
    <row r="81" spans="1:8" ht="18.75" customHeight="1">
      <c r="A81" s="52" t="str">
        <f>'Таблица №8'!A202</f>
        <v>Подпрограмма "Развитие общего образования детей"</v>
      </c>
      <c r="B81" s="69" t="s">
        <v>20</v>
      </c>
      <c r="C81" s="69" t="s">
        <v>174</v>
      </c>
      <c r="D81" s="40"/>
      <c r="E81" s="70">
        <f>SUM(E82:E85)</f>
        <v>0</v>
      </c>
      <c r="F81" s="70">
        <f>SUM(F82:F85)</f>
        <v>318400.47756</v>
      </c>
      <c r="G81" s="70">
        <f>SUM(G82:G85)</f>
        <v>272625.30619000003</v>
      </c>
      <c r="H81" s="70">
        <f>SUM(H82:H85)</f>
        <v>176205.28808</v>
      </c>
    </row>
    <row r="82" spans="1:8" ht="48">
      <c r="A82" s="53" t="str">
        <f>'Таблица №8'!A204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2" s="40" t="s">
        <v>20</v>
      </c>
      <c r="C82" s="40" t="s">
        <v>174</v>
      </c>
      <c r="D82" s="40" t="s">
        <v>165</v>
      </c>
      <c r="E82" s="68">
        <f>SUM('Таблица №8'!G204+'Таблица №8'!G216+'Таблица №8'!G218+'Таблица №8'!G256)</f>
        <v>0</v>
      </c>
      <c r="F82" s="68">
        <f>SUM('Таблица №8'!H204+'Таблица №8'!H216+'Таблица №8'!H218+'Таблица №8'!H256)</f>
        <v>6443.1</v>
      </c>
      <c r="G82" s="68">
        <f>SUM('Таблица №8'!I204+'Таблица №8'!I216+'Таблица №8'!I218+'Таблица №8'!I256)</f>
        <v>4726</v>
      </c>
      <c r="H82" s="68">
        <f>SUM('Таблица №8'!J204+'Таблица №8'!J216+'Таблица №8'!J218+'Таблица №8'!J256)</f>
        <v>4726</v>
      </c>
    </row>
    <row r="83" spans="1:8" ht="24">
      <c r="A83" s="53" t="str">
        <f>'Таблица №8'!A205</f>
        <v>Закупка товаров, работ и услуг для государственных (муниципальных) нужд</v>
      </c>
      <c r="B83" s="40" t="s">
        <v>20</v>
      </c>
      <c r="C83" s="40" t="s">
        <v>174</v>
      </c>
      <c r="D83" s="40" t="s">
        <v>145</v>
      </c>
      <c r="E83" s="68">
        <f>SUM('Таблица №8'!G205+'Таблица №8'!G206+'Таблица №8'!G219+'Таблица №8'!G220+'Таблица №8'!G221)</f>
        <v>0</v>
      </c>
      <c r="F83" s="68">
        <f>SUM('Таблица №8'!H205+'Таблица №8'!H206+'Таблица №8'!H219+'Таблица №8'!H220+'Таблица №8'!H221+'Таблица №8'!H207)</f>
        <v>1034.81</v>
      </c>
      <c r="G83" s="68">
        <f>SUM('Таблица №8'!I205+'Таблица №8'!I206+'Таблица №8'!I219+'Таблица №8'!I220+'Таблица №8'!I221+'Таблица №8'!I207)</f>
        <v>934.28</v>
      </c>
      <c r="H83" s="68">
        <f>SUM('Таблица №8'!J205+'Таблица №8'!J206+'Таблица №8'!J219+'Таблица №8'!J220+'Таблица №8'!J221+'Таблица №8'!J207)</f>
        <v>934.28</v>
      </c>
    </row>
    <row r="84" spans="1:8" ht="12.75">
      <c r="A84" s="53" t="str">
        <f>'Таблица №8'!A208</f>
        <v>Иные бюджетные ассигнования</v>
      </c>
      <c r="B84" s="40" t="s">
        <v>20</v>
      </c>
      <c r="C84" s="40" t="s">
        <v>174</v>
      </c>
      <c r="D84" s="40" t="s">
        <v>166</v>
      </c>
      <c r="E84" s="68">
        <f>SUM('Таблица №8'!G208)</f>
        <v>0</v>
      </c>
      <c r="F84" s="68">
        <f>SUM('Таблица №8'!H208)</f>
        <v>30</v>
      </c>
      <c r="G84" s="68">
        <f>SUM('Таблица №8'!I208)</f>
        <v>30</v>
      </c>
      <c r="H84" s="68">
        <f>SUM('Таблица №8'!J208)</f>
        <v>30</v>
      </c>
    </row>
    <row r="85" spans="1:8" ht="24" customHeight="1">
      <c r="A85" s="53" t="str">
        <f>'Таблица №8'!A210</f>
        <v>Предоставление субсидий бюджетным, автономным учреждениям и иным некоммерческим организациям</v>
      </c>
      <c r="B85" s="40" t="s">
        <v>20</v>
      </c>
      <c r="C85" s="40" t="s">
        <v>174</v>
      </c>
      <c r="D85" s="40" t="s">
        <v>167</v>
      </c>
      <c r="E85" s="68">
        <f>SUM('Таблица №8'!G210+'Таблица №8'!G211+'Таблица №8'!G212+'Таблица №8'!G214+'Таблица №8'!G222+'Таблица №8'!G223+'Таблица №8'!G224+'Таблица №8'!G225+'Таблица №8'!G226+'Таблица №8'!G227+'Таблица №8'!G229+'Таблица №8'!G257+'Таблица №8'!G213+'Таблица №8'!G228)</f>
        <v>0</v>
      </c>
      <c r="F85" s="68">
        <f>SUM('Таблица №8'!H210+'Таблица №8'!H211+'Таблица №8'!H212+'Таблица №8'!H214+'Таблица №8'!H222+'Таблица №8'!H223+'Таблица №8'!H224+'Таблица №8'!H225+'Таблица №8'!H226+'Таблица №8'!H227+'Таблица №8'!H229+'Таблица №8'!H257+'Таблица №8'!H213+'Таблица №8'!H228+'Таблица №8'!H209)</f>
        <v>310892.56756000005</v>
      </c>
      <c r="G85" s="68">
        <f>SUM('Таблица №8'!I210+'Таблица №8'!I211+'Таблица №8'!I212+'Таблица №8'!I214+'Таблица №8'!I222+'Таблица №8'!I223+'Таблица №8'!I224+'Таблица №8'!I225+'Таблица №8'!I226+'Таблица №8'!I227+'Таблица №8'!I229+'Таблица №8'!I257+'Таблица №8'!I213+'Таблица №8'!I228+'Таблица №8'!I209)</f>
        <v>266935.02619</v>
      </c>
      <c r="H85" s="68">
        <f>SUM('Таблица №8'!J210+'Таблица №8'!J211+'Таблица №8'!J212+'Таблица №8'!J214+'Таблица №8'!J222+'Таблица №8'!J223+'Таблица №8'!J224+'Таблица №8'!J225+'Таблица №8'!J226+'Таблица №8'!J227+'Таблица №8'!J229+'Таблица №8'!J257+'Таблица №8'!J213+'Таблица №8'!J228+'Таблица №8'!J209)</f>
        <v>170515.00808</v>
      </c>
    </row>
    <row r="86" spans="1:8" ht="27.75" customHeight="1">
      <c r="A86" s="52" t="str">
        <f>'Таблица №8'!A235</f>
        <v>Подпрограмма "Развитие дополнительного образования детей"</v>
      </c>
      <c r="B86" s="69" t="s">
        <v>20</v>
      </c>
      <c r="C86" s="69" t="s">
        <v>175</v>
      </c>
      <c r="D86" s="69"/>
      <c r="E86" s="70">
        <f>SUM(E87:E88)</f>
        <v>0</v>
      </c>
      <c r="F86" s="70">
        <f>SUM(F87:F88)</f>
        <v>11835.2</v>
      </c>
      <c r="G86" s="70">
        <f>SUM(G87:G88)</f>
        <v>10924.2</v>
      </c>
      <c r="H86" s="70">
        <f>SUM(H87:H88)</f>
        <v>10924.2</v>
      </c>
    </row>
    <row r="87" spans="1:8" ht="29.25" customHeight="1">
      <c r="A87" s="53" t="str">
        <f>'Таблица №8'!A236</f>
        <v>Предоставление субсидий бюджетным, автономным учреждениям и иным некоммерческим организациям (ДШИ)</v>
      </c>
      <c r="B87" s="40" t="s">
        <v>20</v>
      </c>
      <c r="C87" s="40" t="s">
        <v>175</v>
      </c>
      <c r="D87" s="40" t="s">
        <v>167</v>
      </c>
      <c r="E87" s="68">
        <f>SUM('Таблица №8'!G236+'Таблица №8'!G237)</f>
        <v>0</v>
      </c>
      <c r="F87" s="68">
        <f>SUM('Таблица №8'!H236+'Таблица №8'!H237)</f>
        <v>6511</v>
      </c>
      <c r="G87" s="68">
        <f>SUM('Таблица №8'!I236+'Таблица №8'!I237)</f>
        <v>5600</v>
      </c>
      <c r="H87" s="68">
        <f>SUM('Таблица №8'!J236+'Таблица №8'!J237)</f>
        <v>5600</v>
      </c>
    </row>
    <row r="88" spans="1:8" ht="29.25" customHeight="1">
      <c r="A88" s="53" t="str">
        <f>'Таблица №8'!A238</f>
        <v>Предоставление субсидий бюджетным, автономным учреждениям и иным некоммерческим организациям (ДЮСШ)</v>
      </c>
      <c r="B88" s="40" t="s">
        <v>20</v>
      </c>
      <c r="C88" s="40" t="s">
        <v>175</v>
      </c>
      <c r="D88" s="40" t="s">
        <v>167</v>
      </c>
      <c r="E88" s="68">
        <f>SUM('Таблица №8'!G238:G239)</f>
        <v>0</v>
      </c>
      <c r="F88" s="68">
        <f>SUM('Таблица №8'!H238:H239)</f>
        <v>5324.2</v>
      </c>
      <c r="G88" s="68">
        <f>SUM('Таблица №8'!I238:I239)</f>
        <v>5324.2</v>
      </c>
      <c r="H88" s="68">
        <f>SUM('Таблица №8'!J238:J239)</f>
        <v>5324.2</v>
      </c>
    </row>
    <row r="89" spans="1:8" ht="33" customHeight="1">
      <c r="A89" s="52" t="str">
        <f>'Таблица №8'!A251</f>
        <v>Муниципальная программа "Молодежная политика на территории Алексеевского муниципального района на 2024-2026 годы" (СДЦ)</v>
      </c>
      <c r="B89" s="69" t="s">
        <v>21</v>
      </c>
      <c r="C89" s="69" t="s">
        <v>9</v>
      </c>
      <c r="D89" s="69"/>
      <c r="E89" s="70">
        <f>SUM(E90)</f>
        <v>0</v>
      </c>
      <c r="F89" s="70">
        <f>SUM(F90)</f>
        <v>4600</v>
      </c>
      <c r="G89" s="70">
        <f>SUM(G90)</f>
        <v>4600</v>
      </c>
      <c r="H89" s="70">
        <f>SUM(H90)</f>
        <v>4600</v>
      </c>
    </row>
    <row r="90" spans="1:8" ht="24">
      <c r="A90" s="53" t="str">
        <f>'Таблица №8'!A252</f>
        <v>Предоставление субсидий бюджетным, автономным учреждениям и иным некоммерческим организациям</v>
      </c>
      <c r="B90" s="40" t="s">
        <v>21</v>
      </c>
      <c r="C90" s="40" t="s">
        <v>9</v>
      </c>
      <c r="D90" s="40" t="s">
        <v>167</v>
      </c>
      <c r="E90" s="68">
        <f>SUM('Таблица №8'!G251)</f>
        <v>0</v>
      </c>
      <c r="F90" s="68">
        <f>SUM('Таблица №8'!H251)</f>
        <v>4600</v>
      </c>
      <c r="G90" s="68">
        <f>SUM('Таблица №8'!I251)</f>
        <v>4600</v>
      </c>
      <c r="H90" s="68">
        <f>SUM('Таблица №8'!J251)</f>
        <v>4600</v>
      </c>
    </row>
    <row r="91" spans="1:8" ht="51" customHeight="1">
      <c r="A91" s="52" t="str">
        <f>'Таблица №8'!A264</f>
        <v>Муниципальная программа "Организация деятельности МКОУ «Методический центр в системе дополнительного педагогического образования (повышение квалификации)» на 2024-2026 годы" </v>
      </c>
      <c r="B91" s="69" t="s">
        <v>22</v>
      </c>
      <c r="C91" s="69" t="s">
        <v>9</v>
      </c>
      <c r="D91" s="69"/>
      <c r="E91" s="70">
        <f>SUM(E92:E94)</f>
        <v>0</v>
      </c>
      <c r="F91" s="70">
        <f>SUM(F92:F94)</f>
        <v>1700</v>
      </c>
      <c r="G91" s="70">
        <f>SUM(G92:G94)</f>
        <v>1700</v>
      </c>
      <c r="H91" s="70">
        <f>SUM(H92:H94)</f>
        <v>1700</v>
      </c>
    </row>
    <row r="92" spans="1:8" ht="48">
      <c r="A92" s="53" t="str">
        <f>'Таблица №8'!A265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2" s="40" t="s">
        <v>22</v>
      </c>
      <c r="C92" s="40" t="s">
        <v>9</v>
      </c>
      <c r="D92" s="40" t="s">
        <v>165</v>
      </c>
      <c r="E92" s="68">
        <f>SUM('Таблица №8'!G265)</f>
        <v>0</v>
      </c>
      <c r="F92" s="68">
        <f>SUM('Таблица №8'!H265)</f>
        <v>1700</v>
      </c>
      <c r="G92" s="68">
        <f>SUM('Таблица №8'!I265)</f>
        <v>1700</v>
      </c>
      <c r="H92" s="68">
        <f>SUM('Таблица №8'!J265)</f>
        <v>1700</v>
      </c>
    </row>
    <row r="93" spans="1:8" ht="24">
      <c r="A93" s="53" t="str">
        <f>'Таблица №8'!A266</f>
        <v>Закупка товаров, работ и услуг для государственных (муниципальных) нужд</v>
      </c>
      <c r="B93" s="40" t="s">
        <v>22</v>
      </c>
      <c r="C93" s="40" t="s">
        <v>9</v>
      </c>
      <c r="D93" s="40" t="s">
        <v>145</v>
      </c>
      <c r="E93" s="68">
        <f>SUM('Таблица №8'!G266)</f>
        <v>0</v>
      </c>
      <c r="F93" s="68">
        <f>SUM('Таблица №8'!H266)</f>
        <v>0</v>
      </c>
      <c r="G93" s="68">
        <f>SUM('Таблица №8'!I266)</f>
        <v>0</v>
      </c>
      <c r="H93" s="68">
        <f>SUM('Таблица №8'!J266)</f>
        <v>0</v>
      </c>
    </row>
    <row r="94" spans="1:8" ht="12.75">
      <c r="A94" s="53" t="str">
        <f>'Таблица №8'!A267</f>
        <v>Иные бюджетные ассигнования</v>
      </c>
      <c r="B94" s="40" t="s">
        <v>22</v>
      </c>
      <c r="C94" s="40" t="s">
        <v>9</v>
      </c>
      <c r="D94" s="40" t="s">
        <v>166</v>
      </c>
      <c r="E94" s="68">
        <f>SUM('Таблица №8'!G267)</f>
        <v>0</v>
      </c>
      <c r="F94" s="68">
        <f>SUM('Таблица №8'!H267)</f>
        <v>0</v>
      </c>
      <c r="G94" s="68">
        <f>SUM('Таблица №8'!I267)</f>
        <v>0</v>
      </c>
      <c r="H94" s="68">
        <f>SUM('Таблица №8'!J267)</f>
        <v>0</v>
      </c>
    </row>
    <row r="95" spans="1:8" ht="34.5" customHeight="1">
      <c r="A95" s="52" t="str">
        <f>'Таблица №8'!A279</f>
        <v>Муниципальная программа "Развитие культуры и искусства в Алексеевском муниципальном районе на 2024-2026 годы"</v>
      </c>
      <c r="B95" s="69" t="s">
        <v>23</v>
      </c>
      <c r="C95" s="69" t="s">
        <v>9</v>
      </c>
      <c r="D95" s="69"/>
      <c r="E95" s="70">
        <f>SUM(E96)</f>
        <v>0</v>
      </c>
      <c r="F95" s="70">
        <f>SUM(F96)</f>
        <v>12300</v>
      </c>
      <c r="G95" s="70">
        <f>SUM(G96)</f>
        <v>12300</v>
      </c>
      <c r="H95" s="70">
        <f>SUM(H96)</f>
        <v>12300</v>
      </c>
    </row>
    <row r="96" spans="1:8" ht="24">
      <c r="A96" s="53" t="str">
        <f>'Таблица №8'!A281</f>
        <v>Предоставление субсидий бюджетным, автономным учреждениям и иным некоммерческим организациям</v>
      </c>
      <c r="B96" s="40" t="s">
        <v>23</v>
      </c>
      <c r="C96" s="40" t="s">
        <v>9</v>
      </c>
      <c r="D96" s="40" t="s">
        <v>167</v>
      </c>
      <c r="E96" s="68">
        <f>SUM('Таблица №8'!G279)</f>
        <v>0</v>
      </c>
      <c r="F96" s="68">
        <f>SUM('Таблица №8'!H279)</f>
        <v>12300</v>
      </c>
      <c r="G96" s="68">
        <f>SUM('Таблица №8'!I279)</f>
        <v>12300</v>
      </c>
      <c r="H96" s="68">
        <f>SUM('Таблица №8'!J279)</f>
        <v>12300</v>
      </c>
    </row>
    <row r="97" spans="1:8" ht="36">
      <c r="A97" s="52" t="str">
        <f>'Таблица №8'!A345</f>
        <v>Муниципальная программа "Поддержка средств массовой информации в Алексеевском муниципальном районе на 2024-2026 годы"</v>
      </c>
      <c r="B97" s="69" t="s">
        <v>136</v>
      </c>
      <c r="C97" s="69" t="s">
        <v>9</v>
      </c>
      <c r="D97" s="69"/>
      <c r="E97" s="70">
        <f>SUM(E98)</f>
        <v>0</v>
      </c>
      <c r="F97" s="70">
        <f>SUM(F98)</f>
        <v>2147.7</v>
      </c>
      <c r="G97" s="70">
        <f>SUM(G98)</f>
        <v>2147.7</v>
      </c>
      <c r="H97" s="70">
        <f>SUM(H98)</f>
        <v>2147.7</v>
      </c>
    </row>
    <row r="98" spans="1:8" ht="28.5" customHeight="1">
      <c r="A98" s="53" t="str">
        <f>'Таблица №8'!A346</f>
        <v>Предоставление субсидий бюджетным, автономным учреждениям и иным некоммерческим организациям</v>
      </c>
      <c r="B98" s="40" t="s">
        <v>136</v>
      </c>
      <c r="C98" s="40" t="s">
        <v>9</v>
      </c>
      <c r="D98" s="40" t="s">
        <v>167</v>
      </c>
      <c r="E98" s="68">
        <f>SUM('Таблица №8'!G345)</f>
        <v>0</v>
      </c>
      <c r="F98" s="68">
        <f>SUM('Таблица №8'!H345)</f>
        <v>2147.7</v>
      </c>
      <c r="G98" s="68">
        <f>SUM('Таблица №8'!I345)</f>
        <v>2147.7</v>
      </c>
      <c r="H98" s="68">
        <f>SUM('Таблица №8'!J345)</f>
        <v>2147.7</v>
      </c>
    </row>
    <row r="99" spans="1:9" ht="12.75">
      <c r="A99" s="50" t="s">
        <v>96</v>
      </c>
      <c r="B99" s="40"/>
      <c r="C99" s="41"/>
      <c r="D99" s="72"/>
      <c r="E99" s="70">
        <f>SUM(E9+E11+E24+E28+E30+E44+E46+E48+E50+E52+E54+E58+E60+E67+E72+E38+E65+E40+E21+E74+E76+E78+E89+E91+E95+E97)</f>
        <v>0</v>
      </c>
      <c r="F99" s="70">
        <f>SUM(F9+F11+F24+F28+F30+F44+F46+F48+F50+F52+F54+F58+F60+F67+F72+F38+F65+F40+F21+F74+F76+F78+F89+F91+F95+F97)</f>
        <v>549551.79978</v>
      </c>
      <c r="G99" s="70">
        <f>SUM(G9+G11+G24+G28+G30+G44+G46+G48+G50+G52+G54+G58+G60+G67+G72+G38+G65+G40+G21+G74+G76+G78+G89+G91+G95+G97)</f>
        <v>418412.0284100001</v>
      </c>
      <c r="H99" s="70">
        <f>SUM(H9+H11+H24+H28+H30+H44+H46+H48+H50+H52+H54+H58+H60+H67+H72+H38+H65+H40+H21+H74+H76+H78+H89+H91+H95+H97)</f>
        <v>323923.71030000004</v>
      </c>
      <c r="I99" s="31"/>
    </row>
    <row r="100" spans="4:6" ht="15">
      <c r="D100" s="18"/>
      <c r="F100" s="86"/>
    </row>
    <row r="101" ht="15">
      <c r="D101" s="18"/>
    </row>
    <row r="102" spans="1:8" s="15" customFormat="1" ht="15">
      <c r="A102" s="7"/>
      <c r="B102" s="12"/>
      <c r="C102" s="13"/>
      <c r="D102" s="18"/>
      <c r="F102" s="2"/>
      <c r="G102" s="2"/>
      <c r="H102" s="2"/>
    </row>
    <row r="103" spans="1:8" s="15" customFormat="1" ht="15">
      <c r="A103" s="7"/>
      <c r="B103" s="12"/>
      <c r="C103" s="13"/>
      <c r="D103" s="18"/>
      <c r="F103" s="2"/>
      <c r="G103" s="2"/>
      <c r="H103" s="2"/>
    </row>
    <row r="104" ht="15">
      <c r="D104" s="18"/>
    </row>
    <row r="105" ht="15">
      <c r="D105" s="18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1" r:id="rId1"/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2023-12-22T12:03:13Z</cp:lastPrinted>
  <dcterms:created xsi:type="dcterms:W3CDTF">2002-03-11T10:22:12Z</dcterms:created>
  <dcterms:modified xsi:type="dcterms:W3CDTF">2023-12-22T12:03:19Z</dcterms:modified>
  <cp:category/>
  <cp:version/>
  <cp:contentType/>
  <cp:contentStatus/>
</cp:coreProperties>
</file>