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2760" windowWidth="14760" windowHeight="12120" activeTab="0"/>
  </bookViews>
  <sheets>
    <sheet name="Приложение №15" sheetId="1" r:id="rId1"/>
  </sheets>
  <definedNames/>
  <calcPr fullCalcOnLoad="1"/>
</workbook>
</file>

<file path=xl/sharedStrings.xml><?xml version="1.0" encoding="utf-8"?>
<sst xmlns="http://schemas.openxmlformats.org/spreadsheetml/2006/main" count="140" uniqueCount="134">
  <si>
    <t>КБК</t>
  </si>
  <si>
    <t>Наименование</t>
  </si>
  <si>
    <t>Консолидированный бюджет</t>
  </si>
  <si>
    <t>утверждено</t>
  </si>
  <si>
    <t>отчет</t>
  </si>
  <si>
    <t>Районный бюджет</t>
  </si>
  <si>
    <t>0100</t>
  </si>
  <si>
    <t>Общегосударственные вопросы</t>
  </si>
  <si>
    <t>0102</t>
  </si>
  <si>
    <t>0103</t>
  </si>
  <si>
    <t>0104</t>
  </si>
  <si>
    <t xml:space="preserve"> 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</si>
  <si>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</si>
  <si>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</si>
  <si>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</si>
  <si>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</si>
  <si>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</si>
  <si>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</si>
  <si>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</si>
  <si>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</si>
  <si>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</si>
  <si>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0310</t>
  </si>
  <si>
    <t>0314</t>
  </si>
  <si>
    <t>Другие вопросы в области национальной экономики и правоохраниетльной деятельности</t>
  </si>
  <si>
    <t>0400</t>
  </si>
  <si>
    <t>Национальная экономика</t>
  </si>
  <si>
    <t>% выполнения</t>
  </si>
  <si>
    <t>0405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</si>
  <si>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</si>
  <si>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</si>
  <si>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</si>
  <si>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</si>
  <si>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</si>
  <si>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</si>
  <si>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</si>
  <si>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</si>
  <si>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</si>
  <si>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</si>
  <si>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</si>
  <si>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</si>
  <si>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</si>
  <si>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</si>
  <si>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</si>
  <si>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</si>
  <si>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</si>
  <si>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</si>
  <si>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</si>
  <si>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</si>
  <si>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</si>
  <si>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</si>
  <si>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</si>
  <si>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политка</t>
  </si>
  <si>
    <t>0709</t>
  </si>
  <si>
    <t>Другие вопросы в области образования</t>
  </si>
  <si>
    <t>0800</t>
  </si>
  <si>
    <t>0801</t>
  </si>
  <si>
    <t>Культура</t>
  </si>
  <si>
    <t>0802</t>
  </si>
  <si>
    <t>Кинематография</t>
  </si>
  <si>
    <t>0900</t>
  </si>
  <si>
    <t>0901</t>
  </si>
  <si>
    <t>Стационарная медицинская помощь</t>
  </si>
  <si>
    <t>0902</t>
  </si>
  <si>
    <t>Амбулаторная помощь</t>
  </si>
  <si>
    <t>1000</t>
  </si>
  <si>
    <t>Социальная политика</t>
  </si>
  <si>
    <t>1001</t>
  </si>
  <si>
    <t>1003</t>
  </si>
  <si>
    <t>Социальное обеспечение населения</t>
  </si>
  <si>
    <t xml:space="preserve">1004 </t>
  </si>
  <si>
    <t>1100</t>
  </si>
  <si>
    <t>Всего</t>
  </si>
  <si>
    <t>Поселения</t>
  </si>
  <si>
    <t>Кредиты кредитных организаций</t>
  </si>
  <si>
    <t>Бюджетные кредиты</t>
  </si>
  <si>
    <t>Дефицит (-), профицит (+) бюджета</t>
  </si>
  <si>
    <t>Изменение остатков средств  по учету средств консолидированного бюджета</t>
  </si>
  <si>
    <t>0401</t>
  </si>
  <si>
    <t>Общеэкономические вопросы</t>
  </si>
  <si>
    <t>0605</t>
  </si>
  <si>
    <t>0113</t>
  </si>
  <si>
    <t>Другие вопросы в области культуры, кинематографии</t>
  </si>
  <si>
    <t>Культура, кинематография</t>
  </si>
  <si>
    <t>Физическая культура  и спорт</t>
  </si>
  <si>
    <t>1105</t>
  </si>
  <si>
    <t>1200</t>
  </si>
  <si>
    <t xml:space="preserve">Средства массовой информации </t>
  </si>
  <si>
    <t>1202</t>
  </si>
  <si>
    <t>1300</t>
  </si>
  <si>
    <t xml:space="preserve">Обслуживание государственного и муниципального долга </t>
  </si>
  <si>
    <t>1301</t>
  </si>
  <si>
    <t>Средства от продажи акций и иных форм участия в капитале,находящихся в муниципальной собственности</t>
  </si>
  <si>
    <t xml:space="preserve">Здравоохранение </t>
  </si>
  <si>
    <t>к решению Алексеевской  районной Думы</t>
  </si>
  <si>
    <t>0105</t>
  </si>
  <si>
    <t>Судебная система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</si>
  <si>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</si>
  <si>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</si>
  <si>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0204</t>
  </si>
  <si>
    <t>Мобилизационная подготовка экономики</t>
  </si>
  <si>
    <t>0409</t>
  </si>
  <si>
    <t>Дорожное хозяйство (дорожные фонды)</t>
  </si>
  <si>
    <t>Охрана семьи и детства</t>
  </si>
  <si>
    <t>0107</t>
  </si>
  <si>
    <t>Обеспечение проведения выборов и референдумов</t>
  </si>
  <si>
    <t>1201</t>
  </si>
  <si>
    <t>Телевидение и радиовещание</t>
  </si>
  <si>
    <t>0804</t>
  </si>
  <si>
    <t>Поступления  источников финасирования дефицита бюджета</t>
  </si>
  <si>
    <t>1400</t>
  </si>
  <si>
    <t>1403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</si>
  <si>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</si>
  <si>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</si>
  <si>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Приложение №15</t>
  </si>
  <si>
    <t>0703</t>
  </si>
  <si>
    <t>Дополнительное образование детей</t>
  </si>
  <si>
    <t>Другие вопросы в области физической культуры и спорта</t>
  </si>
  <si>
    <t>1102</t>
  </si>
  <si>
    <t>Массовый спорт</t>
  </si>
  <si>
    <t xml:space="preserve">Периодическая печать и издательства
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</si>
  <si>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</si>
  <si>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</si>
  <si>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
</t>
  </si>
  <si>
    <t xml:space="preserve">Сельское хозяйство и рыболовство
</t>
  </si>
  <si>
    <t xml:space="preserve">Другие вопросы в области охраны окружающей среды
</t>
  </si>
  <si>
    <t>1006</t>
  </si>
  <si>
    <t>Другие вопросы в области социальной политики</t>
  </si>
  <si>
    <t>Исполнение консолидированного бюджета по расходам</t>
  </si>
  <si>
    <t>от ____________________№_______</t>
  </si>
  <si>
    <t>Алексеевского муниципального района за 2021 год</t>
  </si>
  <si>
    <t xml:space="preserve">Гражданская оборона
</t>
  </si>
  <si>
    <t>Защита населения и территории от чрезвычайных ситуаций природного и техногенного характера, пожарная безопасность</t>
  </si>
  <si>
    <t>Пенсионное обеспечение</t>
  </si>
  <si>
    <t xml:space="preserve">Обслуживание государственного (муниципального) долга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</si>
</sst>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72" fontId="6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2" fontId="6" fillId="33" borderId="10" xfId="0" applyNumberFormat="1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172" fontId="5" fillId="33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2" fontId="6" fillId="34" borderId="10" xfId="0" applyNumberFormat="1" applyFont="1" applyFill="1" applyBorder="1" applyAlignment="1">
      <alignment wrapText="1"/>
    </xf>
    <xf numFmtId="1" fontId="5" fillId="34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72" fontId="5" fillId="34" borderId="10" xfId="0" applyNumberFormat="1" applyFont="1" applyFill="1" applyBorder="1" applyAlignment="1">
      <alignment wrapText="1"/>
    </xf>
    <xf numFmtId="0" fontId="3" fillId="33" borderId="10" xfId="52" applyFont="1" applyFill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vertical="top" wrapText="1"/>
    </xf>
    <xf numFmtId="172" fontId="2" fillId="0" borderId="0" xfId="0" applyNumberFormat="1" applyFont="1" applyAlignment="1">
      <alignment/>
    </xf>
    <xf numFmtId="0" fontId="4" fillId="33" borderId="10" xfId="52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="90" zoomScaleNormal="90" zoomScalePageLayoutView="0" workbookViewId="0" topLeftCell="A10">
      <selection activeCell="N4" sqref="N4"/>
    </sheetView>
  </sheetViews>
  <sheetFormatPr defaultColWidth="9.00390625" defaultRowHeight="12.75"/>
  <cols>
    <col min="1" max="1" width="8.25390625" style="0" customWidth="1"/>
    <col min="2" max="2" width="29.375" style="0" customWidth="1"/>
    <col min="3" max="3" width="11.875" style="0" customWidth="1"/>
    <col min="4" max="4" width="11.125" style="0" customWidth="1"/>
    <col min="5" max="5" width="11.25390625" style="0" customWidth="1"/>
    <col min="6" max="7" width="11.00390625" style="0" customWidth="1"/>
    <col min="8" max="8" width="11.75390625" style="0" customWidth="1"/>
    <col min="9" max="9" width="12.125" style="0" customWidth="1"/>
    <col min="10" max="10" width="11.125" style="0" customWidth="1"/>
    <col min="11" max="11" width="11.00390625" style="0" customWidth="1"/>
  </cols>
  <sheetData>
    <row r="1" spans="1:11" ht="15.75">
      <c r="A1" s="9"/>
      <c r="B1" s="9"/>
      <c r="C1" s="9"/>
      <c r="D1" s="9"/>
      <c r="E1" s="9"/>
      <c r="F1" s="9"/>
      <c r="G1" s="9"/>
      <c r="H1" s="8"/>
      <c r="I1" s="36" t="s">
        <v>113</v>
      </c>
      <c r="J1" s="36"/>
      <c r="K1" s="36"/>
    </row>
    <row r="2" spans="1:11" ht="15.75">
      <c r="A2" s="9"/>
      <c r="B2" s="9"/>
      <c r="C2" s="9"/>
      <c r="D2" s="9"/>
      <c r="E2" s="9"/>
      <c r="F2" s="9"/>
      <c r="G2" s="9"/>
      <c r="H2" s="36" t="s">
        <v>93</v>
      </c>
      <c r="I2" s="36"/>
      <c r="J2" s="36"/>
      <c r="K2" s="36"/>
    </row>
    <row r="3" spans="1:11" ht="15.75">
      <c r="A3" s="9"/>
      <c r="B3" s="9"/>
      <c r="C3" s="9"/>
      <c r="D3" s="9"/>
      <c r="E3" s="9"/>
      <c r="F3" s="9"/>
      <c r="G3" s="9"/>
      <c r="H3" s="8"/>
      <c r="I3" s="8"/>
      <c r="J3" s="8"/>
      <c r="K3" s="8"/>
    </row>
    <row r="4" spans="1:11" ht="15.75">
      <c r="A4" s="9"/>
      <c r="B4" s="9"/>
      <c r="C4" s="9"/>
      <c r="D4" s="9"/>
      <c r="E4" s="9"/>
      <c r="F4" s="9"/>
      <c r="G4" s="9"/>
      <c r="H4" s="8"/>
      <c r="I4" s="39" t="s">
        <v>128</v>
      </c>
      <c r="J4" s="39"/>
      <c r="K4" s="39"/>
    </row>
    <row r="5" spans="1:11" ht="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4.25">
      <c r="A6" s="38" t="s">
        <v>127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4.25">
      <c r="A7" s="38" t="s">
        <v>129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4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2.75">
      <c r="A9" s="34" t="s">
        <v>0</v>
      </c>
      <c r="B9" s="34" t="s">
        <v>1</v>
      </c>
      <c r="C9" s="31" t="s">
        <v>2</v>
      </c>
      <c r="D9" s="32"/>
      <c r="E9" s="33"/>
      <c r="F9" s="31" t="s">
        <v>5</v>
      </c>
      <c r="G9" s="32"/>
      <c r="H9" s="33"/>
      <c r="I9" s="31" t="s">
        <v>72</v>
      </c>
      <c r="J9" s="32"/>
      <c r="K9" s="33"/>
    </row>
    <row r="10" spans="1:11" ht="25.5" customHeight="1">
      <c r="A10" s="35"/>
      <c r="B10" s="35"/>
      <c r="C10" s="12" t="s">
        <v>3</v>
      </c>
      <c r="D10" s="12" t="s">
        <v>4</v>
      </c>
      <c r="E10" s="12" t="s">
        <v>26</v>
      </c>
      <c r="F10" s="12" t="s">
        <v>3</v>
      </c>
      <c r="G10" s="12" t="s">
        <v>4</v>
      </c>
      <c r="H10" s="12" t="s">
        <v>26</v>
      </c>
      <c r="I10" s="12" t="s">
        <v>3</v>
      </c>
      <c r="J10" s="12" t="s">
        <v>4</v>
      </c>
      <c r="K10" s="12" t="s">
        <v>26</v>
      </c>
    </row>
    <row r="11" spans="1:11" s="1" customFormat="1" ht="31.5">
      <c r="A11" s="13" t="s">
        <v>6</v>
      </c>
      <c r="B11" s="14" t="s">
        <v>7</v>
      </c>
      <c r="C11" s="3">
        <f>SUM(C12:C18)</f>
        <v>127402.59999999999</v>
      </c>
      <c r="D11" s="3">
        <f>SUM(D12:D18)</f>
        <v>116708.9</v>
      </c>
      <c r="E11" s="3">
        <f>D11/C11*100</f>
        <v>91.60637224044093</v>
      </c>
      <c r="F11" s="3">
        <f>SUM(F12:F18)</f>
        <v>81496.6</v>
      </c>
      <c r="G11" s="3">
        <f>SUM(G12:G18)</f>
        <v>81368.6</v>
      </c>
      <c r="H11" s="3">
        <f aca="true" t="shared" si="0" ref="H11:H68">G11/F11*100</f>
        <v>99.84293823300604</v>
      </c>
      <c r="I11" s="25">
        <f>SUM(I12:I18)</f>
        <v>46324</v>
      </c>
      <c r="J11" s="25">
        <f>SUM(J12:J18)</f>
        <v>35758.3</v>
      </c>
      <c r="K11" s="3">
        <f aca="true" t="shared" si="1" ref="K11:K68">J11/I11*100</f>
        <v>77.1917364648994</v>
      </c>
    </row>
    <row r="12" spans="1:11" ht="93" customHeight="1">
      <c r="A12" s="15" t="s">
        <v>8</v>
      </c>
      <c r="B12" s="27" t="s">
        <v>120</v>
      </c>
      <c r="C12" s="2">
        <f>F12+I12</f>
        <v>10630</v>
      </c>
      <c r="D12" s="2">
        <f>G12+J12</f>
        <v>10630</v>
      </c>
      <c r="E12" s="3">
        <f aca="true" t="shared" si="2" ref="E12:E68">D12/C12*100</f>
        <v>100</v>
      </c>
      <c r="F12" s="5">
        <v>1762.2</v>
      </c>
      <c r="G12" s="5">
        <v>1762.2</v>
      </c>
      <c r="H12" s="3">
        <f t="shared" si="0"/>
        <v>100</v>
      </c>
      <c r="I12" s="2">
        <v>8867.8</v>
      </c>
      <c r="J12" s="2">
        <v>8867.8</v>
      </c>
      <c r="K12" s="3">
        <f t="shared" si="1"/>
        <v>100</v>
      </c>
    </row>
    <row r="13" spans="1:11" ht="111.75" customHeight="1">
      <c r="A13" s="15" t="s">
        <v>9</v>
      </c>
      <c r="B13" s="27" t="s">
        <v>121</v>
      </c>
      <c r="C13" s="2">
        <f aca="true" t="shared" si="3" ref="C13:C57">F13+I13</f>
        <v>885.5</v>
      </c>
      <c r="D13" s="2">
        <f aca="true" t="shared" si="4" ref="D13:D36">G13+J13</f>
        <v>885.5</v>
      </c>
      <c r="E13" s="3">
        <f t="shared" si="2"/>
        <v>100</v>
      </c>
      <c r="F13" s="5">
        <v>433</v>
      </c>
      <c r="G13" s="5">
        <v>433</v>
      </c>
      <c r="H13" s="3">
        <f t="shared" si="0"/>
        <v>100</v>
      </c>
      <c r="I13" s="2">
        <v>452.5</v>
      </c>
      <c r="J13" s="2">
        <v>452.5</v>
      </c>
      <c r="K13" s="3">
        <f t="shared" si="1"/>
        <v>100</v>
      </c>
    </row>
    <row r="14" spans="1:11" ht="121.5" customHeight="1">
      <c r="A14" s="15" t="s">
        <v>10</v>
      </c>
      <c r="B14" s="27" t="s">
        <v>122</v>
      </c>
      <c r="C14" s="2">
        <f t="shared" si="3"/>
        <v>53337</v>
      </c>
      <c r="D14" s="2">
        <f t="shared" si="4"/>
        <v>53337</v>
      </c>
      <c r="E14" s="3">
        <f t="shared" si="2"/>
        <v>100</v>
      </c>
      <c r="F14" s="5">
        <v>30000.5</v>
      </c>
      <c r="G14" s="5">
        <v>30000.5</v>
      </c>
      <c r="H14" s="3">
        <f t="shared" si="0"/>
        <v>100</v>
      </c>
      <c r="I14" s="2">
        <v>23336.5</v>
      </c>
      <c r="J14" s="2">
        <v>23336.5</v>
      </c>
      <c r="K14" s="3">
        <f t="shared" si="1"/>
        <v>100</v>
      </c>
    </row>
    <row r="15" spans="1:11" ht="20.25" customHeight="1">
      <c r="A15" s="15" t="s">
        <v>94</v>
      </c>
      <c r="B15" s="16" t="s">
        <v>95</v>
      </c>
      <c r="C15" s="2">
        <f t="shared" si="3"/>
        <v>3.4</v>
      </c>
      <c r="D15" s="2">
        <f t="shared" si="4"/>
        <v>0</v>
      </c>
      <c r="E15" s="3">
        <v>0</v>
      </c>
      <c r="F15" s="5">
        <v>3.4</v>
      </c>
      <c r="G15" s="5">
        <v>0</v>
      </c>
      <c r="H15" s="3">
        <v>0</v>
      </c>
      <c r="I15" s="2">
        <v>0</v>
      </c>
      <c r="J15" s="2">
        <v>0</v>
      </c>
      <c r="K15" s="3">
        <v>0</v>
      </c>
    </row>
    <row r="16" spans="1:11" ht="93.75" customHeight="1">
      <c r="A16" s="15" t="s">
        <v>96</v>
      </c>
      <c r="B16" s="16" t="s">
        <v>97</v>
      </c>
      <c r="C16" s="2">
        <f>F16+I16-418</f>
        <v>1316.3</v>
      </c>
      <c r="D16" s="2">
        <f>G16+J16-418</f>
        <v>1316.3</v>
      </c>
      <c r="E16" s="3">
        <f t="shared" si="2"/>
        <v>100</v>
      </c>
      <c r="F16" s="5">
        <v>1316.3</v>
      </c>
      <c r="G16" s="5">
        <v>1316.3</v>
      </c>
      <c r="H16" s="3">
        <f t="shared" si="0"/>
        <v>100</v>
      </c>
      <c r="I16" s="2">
        <v>418</v>
      </c>
      <c r="J16" s="2">
        <v>418</v>
      </c>
      <c r="K16" s="3">
        <f t="shared" si="1"/>
        <v>100</v>
      </c>
    </row>
    <row r="17" spans="1:11" ht="33" customHeight="1">
      <c r="A17" s="15" t="s">
        <v>103</v>
      </c>
      <c r="B17" s="16" t="s">
        <v>104</v>
      </c>
      <c r="C17" s="2">
        <f>F17+I17</f>
        <v>300</v>
      </c>
      <c r="D17" s="2">
        <f>G17+J17</f>
        <v>300</v>
      </c>
      <c r="E17" s="3">
        <f t="shared" si="2"/>
        <v>100</v>
      </c>
      <c r="F17" s="5">
        <v>0</v>
      </c>
      <c r="G17" s="5">
        <v>0</v>
      </c>
      <c r="H17" s="3">
        <v>0</v>
      </c>
      <c r="I17" s="2">
        <v>300</v>
      </c>
      <c r="J17" s="2">
        <v>300</v>
      </c>
      <c r="K17" s="3">
        <f t="shared" si="1"/>
        <v>100</v>
      </c>
    </row>
    <row r="18" spans="1:11" ht="47.25">
      <c r="A18" s="15" t="s">
        <v>80</v>
      </c>
      <c r="B18" s="16" t="s">
        <v>11</v>
      </c>
      <c r="C18" s="2">
        <f t="shared" si="3"/>
        <v>60930.399999999994</v>
      </c>
      <c r="D18" s="2">
        <f t="shared" si="4"/>
        <v>50240.1</v>
      </c>
      <c r="E18" s="3">
        <f t="shared" si="2"/>
        <v>82.45489936058192</v>
      </c>
      <c r="F18" s="5">
        <v>47981.2</v>
      </c>
      <c r="G18" s="5">
        <v>47856.6</v>
      </c>
      <c r="H18" s="3">
        <f t="shared" si="0"/>
        <v>99.74031495669138</v>
      </c>
      <c r="I18" s="2">
        <v>12949.2</v>
      </c>
      <c r="J18" s="2">
        <v>2383.5</v>
      </c>
      <c r="K18" s="3">
        <f t="shared" si="1"/>
        <v>18.406542489111295</v>
      </c>
    </row>
    <row r="19" spans="1:11" s="1" customFormat="1" ht="15.75">
      <c r="A19" s="13" t="s">
        <v>12</v>
      </c>
      <c r="B19" s="14" t="s">
        <v>13</v>
      </c>
      <c r="C19" s="3">
        <f>SUM(C20:C21)</f>
        <v>1376.8</v>
      </c>
      <c r="D19" s="3">
        <f>SUM(D20:D21)</f>
        <v>1376.7</v>
      </c>
      <c r="E19" s="3">
        <f t="shared" si="2"/>
        <v>99.99273678094131</v>
      </c>
      <c r="F19" s="3">
        <f>F20+F21</f>
        <v>2.5</v>
      </c>
      <c r="G19" s="3">
        <f>G20+G21</f>
        <v>2.5</v>
      </c>
      <c r="H19" s="3">
        <v>0</v>
      </c>
      <c r="I19" s="3">
        <f>I20</f>
        <v>1374.3</v>
      </c>
      <c r="J19" s="3">
        <f>J20</f>
        <v>1374.2</v>
      </c>
      <c r="K19" s="3">
        <f t="shared" si="1"/>
        <v>99.99272356836208</v>
      </c>
    </row>
    <row r="20" spans="1:11" ht="31.5">
      <c r="A20" s="15" t="s">
        <v>14</v>
      </c>
      <c r="B20" s="16" t="s">
        <v>15</v>
      </c>
      <c r="C20" s="2">
        <f t="shared" si="3"/>
        <v>1374.3</v>
      </c>
      <c r="D20" s="2">
        <f t="shared" si="4"/>
        <v>1374.2</v>
      </c>
      <c r="E20" s="3">
        <f t="shared" si="2"/>
        <v>99.99272356836208</v>
      </c>
      <c r="F20" s="2">
        <v>0</v>
      </c>
      <c r="G20" s="2">
        <v>0</v>
      </c>
      <c r="H20" s="3">
        <v>0</v>
      </c>
      <c r="I20" s="2">
        <v>1374.3</v>
      </c>
      <c r="J20" s="2">
        <v>1374.2</v>
      </c>
      <c r="K20" s="3">
        <f t="shared" si="1"/>
        <v>99.99272356836208</v>
      </c>
    </row>
    <row r="21" spans="1:11" ht="31.5">
      <c r="A21" s="15" t="s">
        <v>98</v>
      </c>
      <c r="B21" s="16" t="s">
        <v>99</v>
      </c>
      <c r="C21" s="2">
        <f>F21+I21</f>
        <v>2.5</v>
      </c>
      <c r="D21" s="2">
        <f>G21+J21</f>
        <v>2.5</v>
      </c>
      <c r="E21" s="3">
        <f t="shared" si="2"/>
        <v>100</v>
      </c>
      <c r="F21" s="2">
        <v>2.5</v>
      </c>
      <c r="G21" s="2">
        <v>2.5</v>
      </c>
      <c r="H21" s="3">
        <f t="shared" si="0"/>
        <v>100</v>
      </c>
      <c r="I21" s="2">
        <v>0</v>
      </c>
      <c r="J21" s="2">
        <v>0</v>
      </c>
      <c r="K21" s="3">
        <v>0</v>
      </c>
    </row>
    <row r="22" spans="1:11" s="1" customFormat="1" ht="43.5" customHeight="1">
      <c r="A22" s="13" t="s">
        <v>16</v>
      </c>
      <c r="B22" s="14" t="s">
        <v>17</v>
      </c>
      <c r="C22" s="3">
        <f t="shared" si="3"/>
        <v>678</v>
      </c>
      <c r="D22" s="3">
        <f t="shared" si="4"/>
        <v>678</v>
      </c>
      <c r="E22" s="3">
        <f t="shared" si="2"/>
        <v>100</v>
      </c>
      <c r="F22" s="3">
        <f>F23+F24+F25+F26</f>
        <v>0</v>
      </c>
      <c r="G22" s="3">
        <f>G23+G24+G25+G26</f>
        <v>0</v>
      </c>
      <c r="H22" s="3">
        <v>0</v>
      </c>
      <c r="I22" s="3">
        <f>I23+I24+I25+I26</f>
        <v>678</v>
      </c>
      <c r="J22" s="3">
        <f>J23+J24+J25+J26</f>
        <v>678</v>
      </c>
      <c r="K22" s="3">
        <f t="shared" si="1"/>
        <v>100</v>
      </c>
    </row>
    <row r="23" spans="1:11" ht="15.75" hidden="1">
      <c r="A23" s="15" t="s">
        <v>18</v>
      </c>
      <c r="B23" s="16" t="s">
        <v>19</v>
      </c>
      <c r="C23" s="2">
        <f t="shared" si="3"/>
        <v>0</v>
      </c>
      <c r="D23" s="2">
        <f t="shared" si="4"/>
        <v>0</v>
      </c>
      <c r="E23" s="3" t="e">
        <f t="shared" si="2"/>
        <v>#DIV/0!</v>
      </c>
      <c r="F23" s="2">
        <v>0</v>
      </c>
      <c r="G23" s="2">
        <v>0</v>
      </c>
      <c r="H23" s="3" t="e">
        <f t="shared" si="0"/>
        <v>#DIV/0!</v>
      </c>
      <c r="I23" s="2"/>
      <c r="J23" s="2"/>
      <c r="K23" s="3" t="e">
        <f t="shared" si="1"/>
        <v>#DIV/0!</v>
      </c>
    </row>
    <row r="24" spans="1:11" ht="20.25" customHeight="1">
      <c r="A24" s="15" t="s">
        <v>20</v>
      </c>
      <c r="B24" s="27" t="s">
        <v>130</v>
      </c>
      <c r="C24" s="2">
        <f t="shared" si="3"/>
        <v>0</v>
      </c>
      <c r="D24" s="2">
        <f t="shared" si="4"/>
        <v>0</v>
      </c>
      <c r="E24" s="3">
        <v>0</v>
      </c>
      <c r="F24" s="2">
        <v>0</v>
      </c>
      <c r="G24" s="2">
        <v>0</v>
      </c>
      <c r="H24" s="3">
        <v>0</v>
      </c>
      <c r="I24" s="2">
        <v>0</v>
      </c>
      <c r="J24" s="2">
        <v>0</v>
      </c>
      <c r="K24" s="3">
        <v>0</v>
      </c>
    </row>
    <row r="25" spans="1:11" ht="94.5">
      <c r="A25" s="15" t="s">
        <v>21</v>
      </c>
      <c r="B25" s="16" t="s">
        <v>131</v>
      </c>
      <c r="C25" s="2">
        <f>F25+I25</f>
        <v>678</v>
      </c>
      <c r="D25" s="2">
        <f t="shared" si="4"/>
        <v>678</v>
      </c>
      <c r="E25" s="3">
        <f t="shared" si="2"/>
        <v>100</v>
      </c>
      <c r="F25" s="2">
        <v>0</v>
      </c>
      <c r="G25" s="2">
        <v>0</v>
      </c>
      <c r="H25" s="3">
        <v>0</v>
      </c>
      <c r="I25" s="2">
        <v>678</v>
      </c>
      <c r="J25" s="2">
        <v>678</v>
      </c>
      <c r="K25" s="3">
        <f t="shared" si="1"/>
        <v>100</v>
      </c>
    </row>
    <row r="26" spans="1:11" ht="63" hidden="1">
      <c r="A26" s="15" t="s">
        <v>22</v>
      </c>
      <c r="B26" s="16" t="s">
        <v>23</v>
      </c>
      <c r="C26" s="2">
        <f t="shared" si="3"/>
        <v>0</v>
      </c>
      <c r="D26" s="2">
        <f t="shared" si="4"/>
        <v>0</v>
      </c>
      <c r="E26" s="3" t="e">
        <f t="shared" si="2"/>
        <v>#DIV/0!</v>
      </c>
      <c r="F26" s="2"/>
      <c r="G26" s="2"/>
      <c r="H26" s="3" t="e">
        <f t="shared" si="0"/>
        <v>#DIV/0!</v>
      </c>
      <c r="I26" s="2">
        <v>0</v>
      </c>
      <c r="J26" s="2">
        <v>0</v>
      </c>
      <c r="K26" s="3" t="e">
        <f t="shared" si="1"/>
        <v>#DIV/0!</v>
      </c>
    </row>
    <row r="27" spans="1:11" s="1" customFormat="1" ht="15.75">
      <c r="A27" s="13" t="s">
        <v>24</v>
      </c>
      <c r="B27" s="14" t="s">
        <v>25</v>
      </c>
      <c r="C27" s="3">
        <f>SUM(C29:C31)</f>
        <v>79338</v>
      </c>
      <c r="D27" s="3">
        <f>SUM(D29:D31)</f>
        <v>44089.99999999999</v>
      </c>
      <c r="E27" s="3">
        <f t="shared" si="2"/>
        <v>55.572361289672024</v>
      </c>
      <c r="F27" s="3">
        <f>SUM(F29:F31)</f>
        <v>28690.4</v>
      </c>
      <c r="G27" s="3">
        <f>SUM(G29:G31)</f>
        <v>26409.100000000002</v>
      </c>
      <c r="H27" s="3">
        <f t="shared" si="0"/>
        <v>92.04855979700527</v>
      </c>
      <c r="I27" s="3">
        <f>SUM(I29:I31)</f>
        <v>70713.40000000001</v>
      </c>
      <c r="J27" s="3">
        <f>SUM(J29:J31)</f>
        <v>37652.100000000006</v>
      </c>
      <c r="K27" s="3">
        <f t="shared" si="1"/>
        <v>53.246060859752184</v>
      </c>
    </row>
    <row r="28" spans="1:11" s="1" customFormat="1" ht="31.5" hidden="1">
      <c r="A28" s="13" t="s">
        <v>77</v>
      </c>
      <c r="B28" s="14" t="s">
        <v>78</v>
      </c>
      <c r="C28" s="2">
        <f t="shared" si="3"/>
        <v>0</v>
      </c>
      <c r="D28" s="2">
        <f t="shared" si="4"/>
        <v>0</v>
      </c>
      <c r="E28" s="3" t="e">
        <f t="shared" si="2"/>
        <v>#DIV/0!</v>
      </c>
      <c r="F28" s="3"/>
      <c r="G28" s="3"/>
      <c r="H28" s="3" t="e">
        <f t="shared" si="0"/>
        <v>#DIV/0!</v>
      </c>
      <c r="I28" s="3"/>
      <c r="J28" s="3"/>
      <c r="K28" s="3" t="e">
        <f t="shared" si="1"/>
        <v>#DIV/0!</v>
      </c>
    </row>
    <row r="29" spans="1:11" ht="30" customHeight="1">
      <c r="A29" s="15" t="s">
        <v>27</v>
      </c>
      <c r="B29" s="27" t="s">
        <v>123</v>
      </c>
      <c r="C29" s="2">
        <f t="shared" si="3"/>
        <v>1127.4</v>
      </c>
      <c r="D29" s="2">
        <f t="shared" si="4"/>
        <v>1063.7</v>
      </c>
      <c r="E29" s="3">
        <f t="shared" si="2"/>
        <v>94.34983147064041</v>
      </c>
      <c r="F29" s="5">
        <v>134.4</v>
      </c>
      <c r="G29" s="5">
        <v>134.4</v>
      </c>
      <c r="H29" s="3">
        <f t="shared" si="0"/>
        <v>100</v>
      </c>
      <c r="I29" s="2">
        <v>993</v>
      </c>
      <c r="J29" s="2">
        <v>929.3</v>
      </c>
      <c r="K29" s="3">
        <f t="shared" si="1"/>
        <v>93.58509566968782</v>
      </c>
    </row>
    <row r="30" spans="1:11" ht="31.5">
      <c r="A30" s="15" t="s">
        <v>100</v>
      </c>
      <c r="B30" s="16" t="s">
        <v>101</v>
      </c>
      <c r="C30" s="2">
        <f>F30+I30-11615-8080.8</f>
        <v>72460</v>
      </c>
      <c r="D30" s="2">
        <f>G30+J30-11567.9-8033.3</f>
        <v>42168.799999999996</v>
      </c>
      <c r="E30" s="3">
        <f t="shared" si="2"/>
        <v>58.1959701904499</v>
      </c>
      <c r="F30" s="5">
        <v>27595.5</v>
      </c>
      <c r="G30" s="5">
        <v>25314.2</v>
      </c>
      <c r="H30" s="3">
        <f t="shared" si="0"/>
        <v>91.7330724212281</v>
      </c>
      <c r="I30" s="2">
        <v>64560.3</v>
      </c>
      <c r="J30" s="2">
        <v>36455.8</v>
      </c>
      <c r="K30" s="3">
        <f t="shared" si="1"/>
        <v>56.4678293006693</v>
      </c>
    </row>
    <row r="31" spans="1:11" ht="31.5">
      <c r="A31" s="15" t="s">
        <v>28</v>
      </c>
      <c r="B31" s="16" t="s">
        <v>29</v>
      </c>
      <c r="C31" s="2">
        <f>F31+I31-370</f>
        <v>5750.6</v>
      </c>
      <c r="D31" s="2">
        <f>G31+J31-370</f>
        <v>857.5</v>
      </c>
      <c r="E31" s="3">
        <f t="shared" si="2"/>
        <v>14.911487496956838</v>
      </c>
      <c r="F31" s="5">
        <v>960.5</v>
      </c>
      <c r="G31" s="5">
        <v>960.5</v>
      </c>
      <c r="H31" s="3">
        <f t="shared" si="0"/>
        <v>100</v>
      </c>
      <c r="I31" s="2">
        <v>5160.1</v>
      </c>
      <c r="J31" s="2">
        <v>267</v>
      </c>
      <c r="K31" s="3">
        <f t="shared" si="1"/>
        <v>5.174318327164202</v>
      </c>
    </row>
    <row r="32" spans="1:11" s="1" customFormat="1" ht="31.5">
      <c r="A32" s="13" t="s">
        <v>30</v>
      </c>
      <c r="B32" s="14" t="s">
        <v>31</v>
      </c>
      <c r="C32" s="3">
        <f>SUM(C33:C35)</f>
        <v>158838.4</v>
      </c>
      <c r="D32" s="3">
        <f>SUM(D33:D35)</f>
        <v>155958.69999999998</v>
      </c>
      <c r="E32" s="3">
        <f t="shared" si="2"/>
        <v>98.18702530370489</v>
      </c>
      <c r="F32" s="3">
        <f>F33+F34+F35+F36</f>
        <v>122931.7</v>
      </c>
      <c r="G32" s="3">
        <f>G33+G34+G35+G36</f>
        <v>122931.7</v>
      </c>
      <c r="H32" s="3">
        <f t="shared" si="0"/>
        <v>100</v>
      </c>
      <c r="I32" s="3">
        <f>I33+I34+I35+I36</f>
        <v>43566.6</v>
      </c>
      <c r="J32" s="3">
        <f>J33+J34+J35+J36</f>
        <v>40686.9</v>
      </c>
      <c r="K32" s="3">
        <f t="shared" si="1"/>
        <v>93.39011995427691</v>
      </c>
    </row>
    <row r="33" spans="1:11" ht="15.75">
      <c r="A33" s="15" t="s">
        <v>32</v>
      </c>
      <c r="B33" s="16" t="s">
        <v>33</v>
      </c>
      <c r="C33" s="2">
        <f t="shared" si="3"/>
        <v>2074.4</v>
      </c>
      <c r="D33" s="2">
        <f t="shared" si="4"/>
        <v>98.7</v>
      </c>
      <c r="E33" s="3">
        <f t="shared" si="2"/>
        <v>4.758002313922098</v>
      </c>
      <c r="F33" s="2">
        <v>0</v>
      </c>
      <c r="G33" s="2">
        <v>0</v>
      </c>
      <c r="H33" s="3">
        <v>0</v>
      </c>
      <c r="I33" s="2">
        <v>2074.4</v>
      </c>
      <c r="J33" s="2">
        <v>98.7</v>
      </c>
      <c r="K33" s="3">
        <f t="shared" si="1"/>
        <v>4.758002313922098</v>
      </c>
    </row>
    <row r="34" spans="1:11" ht="15.75">
      <c r="A34" s="15" t="s">
        <v>34</v>
      </c>
      <c r="B34" s="16" t="s">
        <v>35</v>
      </c>
      <c r="C34" s="2">
        <f>F34+I34-6548</f>
        <v>121958.9</v>
      </c>
      <c r="D34" s="2">
        <f>G34+J34-6548</f>
        <v>121958.9</v>
      </c>
      <c r="E34" s="3">
        <f t="shared" si="2"/>
        <v>100</v>
      </c>
      <c r="F34" s="5">
        <v>118377.9</v>
      </c>
      <c r="G34" s="5">
        <v>118377.9</v>
      </c>
      <c r="H34" s="3">
        <f t="shared" si="0"/>
        <v>100</v>
      </c>
      <c r="I34" s="2">
        <v>10129</v>
      </c>
      <c r="J34" s="2">
        <v>10129</v>
      </c>
      <c r="K34" s="3">
        <f t="shared" si="1"/>
        <v>100</v>
      </c>
    </row>
    <row r="35" spans="1:11" ht="15.75">
      <c r="A35" s="15" t="s">
        <v>36</v>
      </c>
      <c r="B35" s="16" t="s">
        <v>37</v>
      </c>
      <c r="C35" s="2">
        <f>F35+I35-1111.9</f>
        <v>34805.1</v>
      </c>
      <c r="D35" s="2">
        <f>G35+J35-1111.9</f>
        <v>33901.1</v>
      </c>
      <c r="E35" s="3">
        <f t="shared" si="2"/>
        <v>97.40267949237324</v>
      </c>
      <c r="F35" s="5">
        <v>4553.8</v>
      </c>
      <c r="G35" s="5">
        <v>4553.8</v>
      </c>
      <c r="H35" s="3">
        <f t="shared" si="0"/>
        <v>100</v>
      </c>
      <c r="I35" s="2">
        <v>31363.2</v>
      </c>
      <c r="J35" s="2">
        <v>30459.2</v>
      </c>
      <c r="K35" s="3">
        <f t="shared" si="1"/>
        <v>97.117641057035</v>
      </c>
    </row>
    <row r="36" spans="1:11" ht="47.25" hidden="1">
      <c r="A36" s="15" t="s">
        <v>38</v>
      </c>
      <c r="B36" s="16" t="s">
        <v>39</v>
      </c>
      <c r="C36" s="2">
        <f t="shared" si="3"/>
        <v>0</v>
      </c>
      <c r="D36" s="2">
        <f t="shared" si="4"/>
        <v>0</v>
      </c>
      <c r="E36" s="3" t="e">
        <f t="shared" si="2"/>
        <v>#DIV/0!</v>
      </c>
      <c r="F36" s="2">
        <v>0</v>
      </c>
      <c r="G36" s="2">
        <v>0</v>
      </c>
      <c r="H36" s="3" t="e">
        <f t="shared" si="0"/>
        <v>#DIV/0!</v>
      </c>
      <c r="I36" s="2"/>
      <c r="J36" s="2"/>
      <c r="K36" s="3" t="e">
        <f t="shared" si="1"/>
        <v>#DIV/0!</v>
      </c>
    </row>
    <row r="37" spans="1:11" s="1" customFormat="1" ht="31.5">
      <c r="A37" s="13" t="s">
        <v>40</v>
      </c>
      <c r="B37" s="14" t="s">
        <v>41</v>
      </c>
      <c r="C37" s="3">
        <f>C39</f>
        <v>0</v>
      </c>
      <c r="D37" s="3">
        <f>D39</f>
        <v>0</v>
      </c>
      <c r="E37" s="3">
        <v>0</v>
      </c>
      <c r="F37" s="3">
        <f>F39</f>
        <v>0</v>
      </c>
      <c r="G37" s="3">
        <f>G39</f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31.5" hidden="1">
      <c r="A38" s="15" t="s">
        <v>42</v>
      </c>
      <c r="B38" s="16" t="s">
        <v>43</v>
      </c>
      <c r="C38" s="2">
        <f t="shared" si="3"/>
        <v>0</v>
      </c>
      <c r="D38" s="2">
        <f aca="true" t="shared" si="5" ref="D38:D52">G38+J38</f>
        <v>0</v>
      </c>
      <c r="E38" s="3" t="e">
        <f t="shared" si="2"/>
        <v>#DIV/0!</v>
      </c>
      <c r="F38" s="2"/>
      <c r="G38" s="2"/>
      <c r="H38" s="3" t="e">
        <f t="shared" si="0"/>
        <v>#DIV/0!</v>
      </c>
      <c r="I38" s="2"/>
      <c r="J38" s="2"/>
      <c r="K38" s="3" t="e">
        <f t="shared" si="1"/>
        <v>#DIV/0!</v>
      </c>
    </row>
    <row r="39" spans="1:11" ht="33" customHeight="1">
      <c r="A39" s="15" t="s">
        <v>79</v>
      </c>
      <c r="B39" s="27" t="s">
        <v>124</v>
      </c>
      <c r="C39" s="2">
        <f t="shared" si="3"/>
        <v>0</v>
      </c>
      <c r="D39" s="2">
        <f t="shared" si="5"/>
        <v>0</v>
      </c>
      <c r="E39" s="3">
        <v>0</v>
      </c>
      <c r="F39" s="2">
        <v>0</v>
      </c>
      <c r="G39" s="2">
        <v>0</v>
      </c>
      <c r="H39" s="3">
        <v>0</v>
      </c>
      <c r="I39" s="2">
        <v>0</v>
      </c>
      <c r="J39" s="2">
        <v>0</v>
      </c>
      <c r="K39" s="3">
        <v>0</v>
      </c>
    </row>
    <row r="40" spans="1:11" s="1" customFormat="1" ht="15.75">
      <c r="A40" s="13" t="s">
        <v>44</v>
      </c>
      <c r="B40" s="14" t="s">
        <v>45</v>
      </c>
      <c r="C40" s="3">
        <f>SUM(C41:C45)</f>
        <v>267474.6</v>
      </c>
      <c r="D40" s="3">
        <f>SUM(D41:D45)</f>
        <v>266808.3</v>
      </c>
      <c r="E40" s="3">
        <f t="shared" si="2"/>
        <v>99.75089223425327</v>
      </c>
      <c r="F40" s="3">
        <f>F41+F43+F44+F45+F42</f>
        <v>253044</v>
      </c>
      <c r="G40" s="3">
        <f>G41+G43+G44+G45+G42</f>
        <v>252377.7</v>
      </c>
      <c r="H40" s="3">
        <f t="shared" si="0"/>
        <v>99.73668610992556</v>
      </c>
      <c r="I40" s="3">
        <f>I41+I43+I44+I45</f>
        <v>14430.6</v>
      </c>
      <c r="J40" s="3">
        <f>J41+J43+J44+J45</f>
        <v>14430.6</v>
      </c>
      <c r="K40" s="3">
        <f t="shared" si="1"/>
        <v>100</v>
      </c>
    </row>
    <row r="41" spans="1:11" ht="15.75">
      <c r="A41" s="15" t="s">
        <v>46</v>
      </c>
      <c r="B41" s="16" t="s">
        <v>47</v>
      </c>
      <c r="C41" s="2">
        <f t="shared" si="3"/>
        <v>38725.5</v>
      </c>
      <c r="D41" s="2">
        <f t="shared" si="5"/>
        <v>38617.9</v>
      </c>
      <c r="E41" s="3">
        <f t="shared" si="2"/>
        <v>99.7221469057856</v>
      </c>
      <c r="F41" s="5">
        <v>38725.5</v>
      </c>
      <c r="G41" s="5">
        <v>38617.9</v>
      </c>
      <c r="H41" s="3">
        <f t="shared" si="0"/>
        <v>99.7221469057856</v>
      </c>
      <c r="I41" s="2">
        <v>0</v>
      </c>
      <c r="J41" s="2">
        <v>0</v>
      </c>
      <c r="K41" s="3">
        <v>0</v>
      </c>
    </row>
    <row r="42" spans="1:11" ht="15.75">
      <c r="A42" s="15" t="s">
        <v>48</v>
      </c>
      <c r="B42" s="16" t="s">
        <v>49</v>
      </c>
      <c r="C42" s="2">
        <f>F42+I42</f>
        <v>194571.4</v>
      </c>
      <c r="D42" s="2">
        <f>G42+J42</f>
        <v>194368.1</v>
      </c>
      <c r="E42" s="3">
        <f t="shared" si="2"/>
        <v>99.89551393473039</v>
      </c>
      <c r="F42" s="5">
        <v>194571.4</v>
      </c>
      <c r="G42" s="5">
        <v>194368.1</v>
      </c>
      <c r="H42" s="3">
        <f t="shared" si="0"/>
        <v>99.89551393473039</v>
      </c>
      <c r="I42" s="2">
        <v>0</v>
      </c>
      <c r="J42" s="2">
        <v>0</v>
      </c>
      <c r="K42" s="3">
        <v>0</v>
      </c>
    </row>
    <row r="43" spans="1:11" ht="31.5">
      <c r="A43" s="15" t="s">
        <v>114</v>
      </c>
      <c r="B43" s="16" t="s">
        <v>115</v>
      </c>
      <c r="C43" s="2">
        <f>F43+I43</f>
        <v>11039.1</v>
      </c>
      <c r="D43" s="2">
        <f t="shared" si="5"/>
        <v>11039.1</v>
      </c>
      <c r="E43" s="3">
        <f t="shared" si="2"/>
        <v>100</v>
      </c>
      <c r="F43" s="5">
        <v>11039.1</v>
      </c>
      <c r="G43" s="5">
        <v>11039.1</v>
      </c>
      <c r="H43" s="3">
        <f t="shared" si="0"/>
        <v>100</v>
      </c>
      <c r="I43" s="2">
        <v>0</v>
      </c>
      <c r="J43" s="2">
        <v>0</v>
      </c>
      <c r="K43" s="3">
        <v>0</v>
      </c>
    </row>
    <row r="44" spans="1:11" ht="15.75">
      <c r="A44" s="15" t="s">
        <v>50</v>
      </c>
      <c r="B44" s="16" t="s">
        <v>51</v>
      </c>
      <c r="C44" s="2">
        <f t="shared" si="3"/>
        <v>21725.5</v>
      </c>
      <c r="D44" s="2">
        <f t="shared" si="5"/>
        <v>21370.1</v>
      </c>
      <c r="E44" s="3">
        <f t="shared" si="2"/>
        <v>98.36413431221375</v>
      </c>
      <c r="F44" s="5">
        <v>7294.9</v>
      </c>
      <c r="G44" s="5">
        <v>6939.5</v>
      </c>
      <c r="H44" s="3">
        <f t="shared" si="0"/>
        <v>95.12810319538309</v>
      </c>
      <c r="I44" s="2">
        <v>14430.6</v>
      </c>
      <c r="J44" s="2">
        <v>14430.6</v>
      </c>
      <c r="K44" s="3">
        <f t="shared" si="1"/>
        <v>100</v>
      </c>
    </row>
    <row r="45" spans="1:11" ht="31.5">
      <c r="A45" s="15" t="s">
        <v>52</v>
      </c>
      <c r="B45" s="16" t="s">
        <v>53</v>
      </c>
      <c r="C45" s="2">
        <f t="shared" si="3"/>
        <v>1413.1</v>
      </c>
      <c r="D45" s="2">
        <f t="shared" si="5"/>
        <v>1413.1</v>
      </c>
      <c r="E45" s="3">
        <f t="shared" si="2"/>
        <v>100</v>
      </c>
      <c r="F45" s="5">
        <v>1413.1</v>
      </c>
      <c r="G45" s="5">
        <v>1413.1</v>
      </c>
      <c r="H45" s="3">
        <f t="shared" si="0"/>
        <v>100</v>
      </c>
      <c r="I45" s="2">
        <v>0</v>
      </c>
      <c r="J45" s="2">
        <v>0</v>
      </c>
      <c r="K45" s="3">
        <v>0</v>
      </c>
    </row>
    <row r="46" spans="1:11" s="1" customFormat="1" ht="31.5">
      <c r="A46" s="13" t="s">
        <v>54</v>
      </c>
      <c r="B46" s="14" t="s">
        <v>82</v>
      </c>
      <c r="C46" s="3">
        <f>SUM(C47:C49)</f>
        <v>50620.9</v>
      </c>
      <c r="D46" s="3">
        <f>SUM(D47:D49)</f>
        <v>50620.9</v>
      </c>
      <c r="E46" s="3">
        <f t="shared" si="2"/>
        <v>100</v>
      </c>
      <c r="F46" s="3">
        <f>F47+F48+F49</f>
        <v>38395.5</v>
      </c>
      <c r="G46" s="3">
        <f>G47+G48+G49</f>
        <v>38395.5</v>
      </c>
      <c r="H46" s="3">
        <f t="shared" si="0"/>
        <v>100</v>
      </c>
      <c r="I46" s="3">
        <f>I47+I48+I49</f>
        <v>16191.3</v>
      </c>
      <c r="J46" s="3">
        <f>J47+J48+J49</f>
        <v>16191.3</v>
      </c>
      <c r="K46" s="3">
        <f t="shared" si="1"/>
        <v>100</v>
      </c>
    </row>
    <row r="47" spans="1:11" ht="15.75">
      <c r="A47" s="15" t="s">
        <v>55</v>
      </c>
      <c r="B47" s="16" t="s">
        <v>56</v>
      </c>
      <c r="C47" s="2">
        <f>F47+I47-3000</f>
        <v>47963.4</v>
      </c>
      <c r="D47" s="2">
        <f>SUM(G47+J47)-3000</f>
        <v>47963.4</v>
      </c>
      <c r="E47" s="3">
        <f t="shared" si="2"/>
        <v>100</v>
      </c>
      <c r="F47" s="10">
        <v>35738</v>
      </c>
      <c r="G47" s="10">
        <v>35738</v>
      </c>
      <c r="H47" s="3">
        <f t="shared" si="0"/>
        <v>100</v>
      </c>
      <c r="I47" s="2">
        <v>15225.4</v>
      </c>
      <c r="J47" s="2">
        <v>15225.4</v>
      </c>
      <c r="K47" s="3">
        <f t="shared" si="1"/>
        <v>100</v>
      </c>
    </row>
    <row r="48" spans="1:11" ht="15.75">
      <c r="A48" s="15" t="s">
        <v>57</v>
      </c>
      <c r="B48" s="16" t="s">
        <v>58</v>
      </c>
      <c r="C48" s="2">
        <f t="shared" si="3"/>
        <v>225.2</v>
      </c>
      <c r="D48" s="2">
        <f t="shared" si="5"/>
        <v>225.2</v>
      </c>
      <c r="E48" s="3">
        <f t="shared" si="2"/>
        <v>100</v>
      </c>
      <c r="F48" s="5">
        <v>225.2</v>
      </c>
      <c r="G48" s="5">
        <v>225.2</v>
      </c>
      <c r="H48" s="3">
        <f t="shared" si="0"/>
        <v>100</v>
      </c>
      <c r="I48" s="2">
        <v>0</v>
      </c>
      <c r="J48" s="2">
        <v>0</v>
      </c>
      <c r="K48" s="3">
        <v>0</v>
      </c>
    </row>
    <row r="49" spans="1:11" ht="31.5">
      <c r="A49" s="15" t="s">
        <v>107</v>
      </c>
      <c r="B49" s="16" t="s">
        <v>81</v>
      </c>
      <c r="C49" s="2">
        <f>F49+I49-878.1-87.8</f>
        <v>2432.3</v>
      </c>
      <c r="D49" s="2">
        <f>G49+J49-878.1-87.8</f>
        <v>2432.3</v>
      </c>
      <c r="E49" s="3">
        <f t="shared" si="2"/>
        <v>100</v>
      </c>
      <c r="F49" s="5">
        <v>2432.3</v>
      </c>
      <c r="G49" s="5">
        <v>2432.3</v>
      </c>
      <c r="H49" s="3">
        <f t="shared" si="0"/>
        <v>100</v>
      </c>
      <c r="I49" s="2">
        <v>965.9</v>
      </c>
      <c r="J49" s="2">
        <v>965.9</v>
      </c>
      <c r="K49" s="3">
        <f t="shared" si="1"/>
        <v>100</v>
      </c>
    </row>
    <row r="50" spans="1:11" s="1" customFormat="1" ht="15.75">
      <c r="A50" s="13" t="s">
        <v>59</v>
      </c>
      <c r="B50" s="14" t="s">
        <v>92</v>
      </c>
      <c r="C50" s="3">
        <f t="shared" si="3"/>
        <v>12.5</v>
      </c>
      <c r="D50" s="3">
        <f t="shared" si="5"/>
        <v>12.5</v>
      </c>
      <c r="E50" s="3">
        <f t="shared" si="2"/>
        <v>100</v>
      </c>
      <c r="F50" s="3">
        <f>SUM(F52)</f>
        <v>12.5</v>
      </c>
      <c r="G50" s="3">
        <f>SUM(G52)</f>
        <v>12.5</v>
      </c>
      <c r="H50" s="3">
        <f t="shared" si="0"/>
        <v>100</v>
      </c>
      <c r="I50" s="3">
        <f>I51+I52</f>
        <v>0</v>
      </c>
      <c r="J50" s="3">
        <f>J51+J52</f>
        <v>0</v>
      </c>
      <c r="K50" s="3">
        <v>0</v>
      </c>
    </row>
    <row r="51" spans="1:11" ht="31.5" hidden="1">
      <c r="A51" s="15" t="s">
        <v>60</v>
      </c>
      <c r="B51" s="16" t="s">
        <v>61</v>
      </c>
      <c r="C51" s="2">
        <f t="shared" si="3"/>
        <v>0</v>
      </c>
      <c r="D51" s="2">
        <f t="shared" si="5"/>
        <v>0</v>
      </c>
      <c r="E51" s="3" t="e">
        <f t="shared" si="2"/>
        <v>#DIV/0!</v>
      </c>
      <c r="F51" s="5">
        <v>0</v>
      </c>
      <c r="G51" s="5">
        <v>0</v>
      </c>
      <c r="H51" s="3" t="e">
        <f t="shared" si="0"/>
        <v>#DIV/0!</v>
      </c>
      <c r="I51" s="2">
        <v>0</v>
      </c>
      <c r="J51" s="2">
        <v>0</v>
      </c>
      <c r="K51" s="3" t="e">
        <f t="shared" si="1"/>
        <v>#DIV/0!</v>
      </c>
    </row>
    <row r="52" spans="1:11" ht="15.75">
      <c r="A52" s="15" t="s">
        <v>62</v>
      </c>
      <c r="B52" s="16" t="s">
        <v>63</v>
      </c>
      <c r="C52" s="2">
        <f t="shared" si="3"/>
        <v>12.5</v>
      </c>
      <c r="D52" s="2">
        <f t="shared" si="5"/>
        <v>12.5</v>
      </c>
      <c r="E52" s="3">
        <f t="shared" si="2"/>
        <v>100</v>
      </c>
      <c r="F52" s="5">
        <v>12.5</v>
      </c>
      <c r="G52" s="5">
        <v>12.5</v>
      </c>
      <c r="H52" s="3">
        <f t="shared" si="0"/>
        <v>100</v>
      </c>
      <c r="I52" s="2">
        <v>0</v>
      </c>
      <c r="J52" s="2">
        <v>0</v>
      </c>
      <c r="K52" s="3">
        <v>0</v>
      </c>
    </row>
    <row r="53" spans="1:11" s="1" customFormat="1" ht="15.75">
      <c r="A53" s="13" t="s">
        <v>64</v>
      </c>
      <c r="B53" s="14" t="s">
        <v>65</v>
      </c>
      <c r="C53" s="3">
        <f>SUM(C54:C57)</f>
        <v>27888.4</v>
      </c>
      <c r="D53" s="3">
        <f>SUM(D54:D57)</f>
        <v>27449.300000000003</v>
      </c>
      <c r="E53" s="3">
        <f t="shared" si="2"/>
        <v>98.42551024798841</v>
      </c>
      <c r="F53" s="3">
        <f>SUM(F54:F57)</f>
        <v>26248.300000000003</v>
      </c>
      <c r="G53" s="3">
        <f>SUM(G54:G57)</f>
        <v>25809.200000000004</v>
      </c>
      <c r="H53" s="3">
        <f t="shared" si="0"/>
        <v>98.32712975697474</v>
      </c>
      <c r="I53" s="3">
        <f>SUM(I54:I57)</f>
        <v>1640.1</v>
      </c>
      <c r="J53" s="3">
        <f>SUM(J54:J57)</f>
        <v>1640.1</v>
      </c>
      <c r="K53" s="3">
        <f t="shared" si="1"/>
        <v>100</v>
      </c>
    </row>
    <row r="54" spans="1:11" ht="15.75">
      <c r="A54" s="15" t="s">
        <v>66</v>
      </c>
      <c r="B54" s="16" t="s">
        <v>132</v>
      </c>
      <c r="C54" s="2">
        <f t="shared" si="3"/>
        <v>5766.200000000001</v>
      </c>
      <c r="D54" s="2">
        <f>G54+J54</f>
        <v>5766.200000000001</v>
      </c>
      <c r="E54" s="3">
        <f t="shared" si="2"/>
        <v>100</v>
      </c>
      <c r="F54" s="5">
        <v>4126.1</v>
      </c>
      <c r="G54" s="5">
        <v>4126.1</v>
      </c>
      <c r="H54" s="3">
        <f t="shared" si="0"/>
        <v>100</v>
      </c>
      <c r="I54" s="2">
        <v>1640.1</v>
      </c>
      <c r="J54" s="2">
        <v>1640.1</v>
      </c>
      <c r="K54" s="3">
        <f t="shared" si="1"/>
        <v>100</v>
      </c>
    </row>
    <row r="55" spans="1:11" ht="31.5">
      <c r="A55" s="15" t="s">
        <v>67</v>
      </c>
      <c r="B55" s="16" t="s">
        <v>68</v>
      </c>
      <c r="C55" s="2">
        <f t="shared" si="3"/>
        <v>14440.2</v>
      </c>
      <c r="D55" s="2">
        <f>G55+J55</f>
        <v>14082.3</v>
      </c>
      <c r="E55" s="3">
        <f t="shared" si="2"/>
        <v>97.52150247226493</v>
      </c>
      <c r="F55" s="5">
        <v>14440.2</v>
      </c>
      <c r="G55" s="5">
        <v>14082.3</v>
      </c>
      <c r="H55" s="3">
        <f t="shared" si="0"/>
        <v>97.52150247226493</v>
      </c>
      <c r="I55" s="2">
        <v>0</v>
      </c>
      <c r="J55" s="2">
        <v>0</v>
      </c>
      <c r="K55" s="3">
        <v>0</v>
      </c>
    </row>
    <row r="56" spans="1:11" ht="15.75">
      <c r="A56" s="15" t="s">
        <v>69</v>
      </c>
      <c r="B56" s="16" t="s">
        <v>102</v>
      </c>
      <c r="C56" s="2">
        <f>F56+I56</f>
        <v>6603.6</v>
      </c>
      <c r="D56" s="2">
        <f>G56+J56</f>
        <v>6522.4</v>
      </c>
      <c r="E56" s="3">
        <f t="shared" si="2"/>
        <v>98.7703676782361</v>
      </c>
      <c r="F56" s="5">
        <v>6603.6</v>
      </c>
      <c r="G56" s="5">
        <v>6522.4</v>
      </c>
      <c r="H56" s="3">
        <f t="shared" si="0"/>
        <v>98.7703676782361</v>
      </c>
      <c r="I56" s="2">
        <v>0</v>
      </c>
      <c r="J56" s="2">
        <v>0</v>
      </c>
      <c r="K56" s="3">
        <v>0</v>
      </c>
    </row>
    <row r="57" spans="1:11" ht="31.5">
      <c r="A57" s="15" t="s">
        <v>125</v>
      </c>
      <c r="B57" s="16" t="s">
        <v>126</v>
      </c>
      <c r="C57" s="2">
        <f t="shared" si="3"/>
        <v>1078.4</v>
      </c>
      <c r="D57" s="2">
        <f>G57+J57</f>
        <v>1078.4</v>
      </c>
      <c r="E57" s="3">
        <f t="shared" si="2"/>
        <v>100</v>
      </c>
      <c r="F57" s="5">
        <v>1078.4</v>
      </c>
      <c r="G57" s="5">
        <v>1078.4</v>
      </c>
      <c r="H57" s="3">
        <f t="shared" si="0"/>
        <v>100</v>
      </c>
      <c r="I57" s="2">
        <v>0</v>
      </c>
      <c r="J57" s="2">
        <v>0</v>
      </c>
      <c r="K57" s="3">
        <v>0</v>
      </c>
    </row>
    <row r="58" spans="1:11" s="1" customFormat="1" ht="31.5">
      <c r="A58" s="23" t="s">
        <v>70</v>
      </c>
      <c r="B58" s="17" t="s">
        <v>83</v>
      </c>
      <c r="C58" s="7">
        <f>SUM(C59:C60)</f>
        <v>707.3</v>
      </c>
      <c r="D58" s="7">
        <f>SUM(D59:D60)</f>
        <v>707.3</v>
      </c>
      <c r="E58" s="3">
        <f t="shared" si="2"/>
        <v>100</v>
      </c>
      <c r="F58" s="7">
        <f>SUM(F59:F60)</f>
        <v>704.1</v>
      </c>
      <c r="G58" s="7">
        <f>SUM(G59:G60)</f>
        <v>704.1</v>
      </c>
      <c r="H58" s="3">
        <f t="shared" si="0"/>
        <v>100</v>
      </c>
      <c r="I58" s="7">
        <f>SUM(I59:I60)</f>
        <v>3.2</v>
      </c>
      <c r="J58" s="7">
        <f>SUM(J59:J60)</f>
        <v>3.2</v>
      </c>
      <c r="K58" s="3">
        <f t="shared" si="1"/>
        <v>100</v>
      </c>
    </row>
    <row r="59" spans="1:11" s="1" customFormat="1" ht="15.75">
      <c r="A59" s="24" t="s">
        <v>117</v>
      </c>
      <c r="B59" s="18" t="s">
        <v>118</v>
      </c>
      <c r="C59" s="2">
        <f>F59+I59</f>
        <v>250</v>
      </c>
      <c r="D59" s="2">
        <f>G59+J59</f>
        <v>250</v>
      </c>
      <c r="E59" s="3">
        <f t="shared" si="2"/>
        <v>100</v>
      </c>
      <c r="F59" s="5">
        <v>250</v>
      </c>
      <c r="G59" s="5">
        <v>250</v>
      </c>
      <c r="H59" s="3">
        <f t="shared" si="0"/>
        <v>100</v>
      </c>
      <c r="I59" s="10">
        <v>0</v>
      </c>
      <c r="J59" s="10">
        <v>0</v>
      </c>
      <c r="K59" s="3">
        <v>0</v>
      </c>
    </row>
    <row r="60" spans="1:11" ht="47.25">
      <c r="A60" s="24" t="s">
        <v>84</v>
      </c>
      <c r="B60" s="18" t="s">
        <v>116</v>
      </c>
      <c r="C60" s="2">
        <f>F60+I60</f>
        <v>457.3</v>
      </c>
      <c r="D60" s="2">
        <f>G60+J60</f>
        <v>457.3</v>
      </c>
      <c r="E60" s="3">
        <f t="shared" si="2"/>
        <v>100</v>
      </c>
      <c r="F60" s="5">
        <v>454.1</v>
      </c>
      <c r="G60" s="5">
        <v>454.1</v>
      </c>
      <c r="H60" s="3">
        <f t="shared" si="0"/>
        <v>100</v>
      </c>
      <c r="I60" s="10">
        <v>3.2</v>
      </c>
      <c r="J60" s="10">
        <v>3.2</v>
      </c>
      <c r="K60" s="3">
        <f t="shared" si="1"/>
        <v>100</v>
      </c>
    </row>
    <row r="61" spans="1:11" ht="31.5">
      <c r="A61" s="23" t="s">
        <v>85</v>
      </c>
      <c r="B61" s="17" t="s">
        <v>86</v>
      </c>
      <c r="C61" s="7">
        <f>SUM(C62:C63)</f>
        <v>2181.1</v>
      </c>
      <c r="D61" s="7">
        <f>SUM(D62:D63)</f>
        <v>2181.1</v>
      </c>
      <c r="E61" s="3">
        <f t="shared" si="2"/>
        <v>100</v>
      </c>
      <c r="F61" s="7">
        <f>SUM(F62:F63)</f>
        <v>2181.1</v>
      </c>
      <c r="G61" s="7">
        <f>SUM(G62:G63)</f>
        <v>2181.1</v>
      </c>
      <c r="H61" s="3">
        <f t="shared" si="0"/>
        <v>100</v>
      </c>
      <c r="I61" s="7">
        <f>SUM(I62:I63)</f>
        <v>0</v>
      </c>
      <c r="J61" s="7">
        <f>SUM(J62:J63)</f>
        <v>0</v>
      </c>
      <c r="K61" s="3">
        <v>0</v>
      </c>
    </row>
    <row r="62" spans="1:11" ht="31.5" hidden="1">
      <c r="A62" s="24" t="s">
        <v>105</v>
      </c>
      <c r="B62" s="18" t="s">
        <v>106</v>
      </c>
      <c r="C62" s="2">
        <f>F62+I62</f>
        <v>0</v>
      </c>
      <c r="D62" s="2">
        <f>G62+J62</f>
        <v>0</v>
      </c>
      <c r="E62" s="3" t="e">
        <f t="shared" si="2"/>
        <v>#DIV/0!</v>
      </c>
      <c r="F62" s="5">
        <v>0</v>
      </c>
      <c r="G62" s="5">
        <v>0</v>
      </c>
      <c r="H62" s="3" t="e">
        <f t="shared" si="0"/>
        <v>#DIV/0!</v>
      </c>
      <c r="I62" s="5">
        <v>0</v>
      </c>
      <c r="J62" s="5">
        <v>0</v>
      </c>
      <c r="K62" s="3" t="e">
        <f t="shared" si="1"/>
        <v>#DIV/0!</v>
      </c>
    </row>
    <row r="63" spans="1:11" ht="36" customHeight="1">
      <c r="A63" s="24" t="s">
        <v>87</v>
      </c>
      <c r="B63" s="18" t="s">
        <v>119</v>
      </c>
      <c r="C63" s="2">
        <f>F63+I63</f>
        <v>2181.1</v>
      </c>
      <c r="D63" s="2">
        <f>G63+J63</f>
        <v>2181.1</v>
      </c>
      <c r="E63" s="3">
        <f t="shared" si="2"/>
        <v>100</v>
      </c>
      <c r="F63" s="5">
        <v>2181.1</v>
      </c>
      <c r="G63" s="5">
        <v>2181.1</v>
      </c>
      <c r="H63" s="3">
        <f t="shared" si="0"/>
        <v>100</v>
      </c>
      <c r="I63" s="5">
        <v>0</v>
      </c>
      <c r="J63" s="5">
        <v>0</v>
      </c>
      <c r="K63" s="3">
        <v>0</v>
      </c>
    </row>
    <row r="64" spans="1:11" ht="47.25">
      <c r="A64" s="23" t="s">
        <v>88</v>
      </c>
      <c r="B64" s="17" t="s">
        <v>89</v>
      </c>
      <c r="C64" s="7">
        <f>SUM(C65:C65)</f>
        <v>312.6</v>
      </c>
      <c r="D64" s="7">
        <f>SUM(D65:D65)</f>
        <v>312.6</v>
      </c>
      <c r="E64" s="3">
        <v>0</v>
      </c>
      <c r="F64" s="7">
        <f>SUM(F65:F65)</f>
        <v>312.6</v>
      </c>
      <c r="G64" s="7">
        <f>SUM(G65:G65)</f>
        <v>312.6</v>
      </c>
      <c r="H64" s="3">
        <f t="shared" si="0"/>
        <v>100</v>
      </c>
      <c r="I64" s="7">
        <f>SUM(I65:I65)</f>
        <v>0</v>
      </c>
      <c r="J64" s="7">
        <f>SUM(J65:J65)</f>
        <v>0</v>
      </c>
      <c r="K64" s="3">
        <v>0</v>
      </c>
    </row>
    <row r="65" spans="1:11" ht="47.25">
      <c r="A65" s="24" t="s">
        <v>90</v>
      </c>
      <c r="B65" s="18" t="s">
        <v>133</v>
      </c>
      <c r="C65" s="2">
        <f>F65+I65</f>
        <v>312.6</v>
      </c>
      <c r="D65" s="2">
        <f>G65+J65</f>
        <v>312.6</v>
      </c>
      <c r="E65" s="3">
        <v>0</v>
      </c>
      <c r="F65" s="5">
        <v>312.6</v>
      </c>
      <c r="G65" s="5">
        <v>312.6</v>
      </c>
      <c r="H65" s="3">
        <f t="shared" si="0"/>
        <v>100</v>
      </c>
      <c r="I65" s="5">
        <v>0</v>
      </c>
      <c r="J65" s="5">
        <v>0</v>
      </c>
      <c r="K65" s="3">
        <v>0</v>
      </c>
    </row>
    <row r="66" spans="1:11" ht="78.75">
      <c r="A66" s="23" t="s">
        <v>109</v>
      </c>
      <c r="B66" s="29" t="s">
        <v>111</v>
      </c>
      <c r="C66" s="7">
        <f>SUM(C67:C67)</f>
        <v>0</v>
      </c>
      <c r="D66" s="7">
        <f>SUM(D67:D67)</f>
        <v>0</v>
      </c>
      <c r="E66" s="3">
        <v>0</v>
      </c>
      <c r="F66" s="7">
        <f>SUM(F67:F67)</f>
        <v>18627.5</v>
      </c>
      <c r="G66" s="7">
        <f>SUM(G67:G67)</f>
        <v>18503.7</v>
      </c>
      <c r="H66" s="3">
        <f t="shared" si="0"/>
        <v>99.33539122265468</v>
      </c>
      <c r="I66" s="7">
        <f>SUM(I67:I67)</f>
        <v>734</v>
      </c>
      <c r="J66" s="7">
        <f>SUM(J67:J67)</f>
        <v>734</v>
      </c>
      <c r="K66" s="3">
        <v>0</v>
      </c>
    </row>
    <row r="67" spans="1:11" ht="47.25">
      <c r="A67" s="24" t="s">
        <v>110</v>
      </c>
      <c r="B67" s="26" t="s">
        <v>112</v>
      </c>
      <c r="C67" s="2">
        <v>0</v>
      </c>
      <c r="D67" s="2">
        <v>0</v>
      </c>
      <c r="E67" s="3">
        <v>0</v>
      </c>
      <c r="F67" s="5">
        <v>18627.5</v>
      </c>
      <c r="G67" s="5">
        <v>18503.7</v>
      </c>
      <c r="H67" s="3">
        <f t="shared" si="0"/>
        <v>99.33539122265468</v>
      </c>
      <c r="I67" s="5">
        <v>734</v>
      </c>
      <c r="J67" s="5">
        <v>734</v>
      </c>
      <c r="K67" s="3">
        <v>0</v>
      </c>
    </row>
    <row r="68" spans="1:13" s="1" customFormat="1" ht="15.75">
      <c r="A68" s="13"/>
      <c r="B68" s="14" t="s">
        <v>71</v>
      </c>
      <c r="C68" s="3">
        <f>C11+C19+C22+C27+C32+C37+C40+C46+C50+C53+C58+C61+C64+C66</f>
        <v>716831.2</v>
      </c>
      <c r="D68" s="3">
        <f>D11+D19+D22+D27+D32+D37+D40+D46+D50+D53+D58+D61+D64+D66</f>
        <v>666904.2999999999</v>
      </c>
      <c r="E68" s="3">
        <f t="shared" si="2"/>
        <v>93.03505483578282</v>
      </c>
      <c r="F68" s="3">
        <f>F11+F19+F22+F27+F32+F37+F40+F46+F50+F53+F58+F61+F64+F66</f>
        <v>572646.7999999999</v>
      </c>
      <c r="G68" s="3">
        <f>G11+G19+G22+G27+G32+G37+G40+G46+G50+G53+G58+G61+G64+G66</f>
        <v>569008.2999999999</v>
      </c>
      <c r="H68" s="3">
        <f t="shared" si="0"/>
        <v>99.36461707286236</v>
      </c>
      <c r="I68" s="3">
        <f>I11+I19+I22+I27+I32+I37+I40+I46+I50+I53+I58+I61+I64+I66</f>
        <v>195655.50000000003</v>
      </c>
      <c r="J68" s="3">
        <f>J11+J19+J22+J27+J32+J37+J40+J46+J50+J53+J58+J61+J64+J66</f>
        <v>149148.7</v>
      </c>
      <c r="K68" s="3">
        <f t="shared" si="1"/>
        <v>76.23026186332609</v>
      </c>
      <c r="L68" s="28"/>
      <c r="M68" s="28"/>
    </row>
    <row r="69" spans="1:11" ht="31.5">
      <c r="A69" s="19"/>
      <c r="B69" s="20" t="s">
        <v>75</v>
      </c>
      <c r="C69" s="3">
        <f aca="true" t="shared" si="6" ref="C69:D74">F69+I69</f>
        <v>-42098.1</v>
      </c>
      <c r="D69" s="3">
        <f t="shared" si="6"/>
        <v>5780.5</v>
      </c>
      <c r="E69" s="4"/>
      <c r="F69" s="3">
        <v>-10644.9</v>
      </c>
      <c r="G69" s="3">
        <v>-9042.6</v>
      </c>
      <c r="H69" s="4"/>
      <c r="I69" s="3">
        <f>-31703.2+250</f>
        <v>-31453.2</v>
      </c>
      <c r="J69" s="3">
        <f>14573.1+250</f>
        <v>14823.1</v>
      </c>
      <c r="K69" s="3"/>
    </row>
    <row r="70" spans="1:11" ht="47.25">
      <c r="A70" s="19"/>
      <c r="B70" s="21" t="s">
        <v>108</v>
      </c>
      <c r="C70" s="3">
        <f t="shared" si="6"/>
        <v>42098.1</v>
      </c>
      <c r="D70" s="3">
        <f t="shared" si="6"/>
        <v>-5780.5</v>
      </c>
      <c r="E70" s="4"/>
      <c r="F70" s="10">
        <f>SUM(F71:F74)</f>
        <v>10644.9</v>
      </c>
      <c r="G70" s="10">
        <f>SUM(G71:G74)</f>
        <v>9042.6</v>
      </c>
      <c r="H70" s="11"/>
      <c r="I70" s="2">
        <v>31453.2</v>
      </c>
      <c r="J70" s="2">
        <v>-14823.1</v>
      </c>
      <c r="K70" s="4"/>
    </row>
    <row r="71" spans="1:11" ht="31.5">
      <c r="A71" s="19"/>
      <c r="B71" s="21" t="s">
        <v>73</v>
      </c>
      <c r="C71" s="3">
        <f t="shared" si="6"/>
        <v>7000</v>
      </c>
      <c r="D71" s="3">
        <f t="shared" si="6"/>
        <v>7000</v>
      </c>
      <c r="E71" s="4"/>
      <c r="F71" s="2">
        <v>7000</v>
      </c>
      <c r="G71" s="2">
        <v>7000</v>
      </c>
      <c r="H71" s="4"/>
      <c r="I71" s="2">
        <v>0</v>
      </c>
      <c r="J71" s="2">
        <v>0</v>
      </c>
      <c r="K71" s="4"/>
    </row>
    <row r="72" spans="1:11" ht="15.75">
      <c r="A72" s="19"/>
      <c r="B72" s="21" t="s">
        <v>74</v>
      </c>
      <c r="C72" s="3">
        <f t="shared" si="6"/>
        <v>0</v>
      </c>
      <c r="D72" s="3">
        <f t="shared" si="6"/>
        <v>0</v>
      </c>
      <c r="E72" s="4"/>
      <c r="F72" s="2">
        <v>0</v>
      </c>
      <c r="G72" s="2">
        <v>0</v>
      </c>
      <c r="H72" s="4"/>
      <c r="I72" s="2">
        <v>0</v>
      </c>
      <c r="J72" s="2">
        <v>0</v>
      </c>
      <c r="K72" s="4"/>
    </row>
    <row r="73" spans="1:11" ht="78.75">
      <c r="A73" s="19"/>
      <c r="B73" s="22" t="s">
        <v>91</v>
      </c>
      <c r="C73" s="3">
        <f t="shared" si="6"/>
        <v>0</v>
      </c>
      <c r="D73" s="3">
        <f t="shared" si="6"/>
        <v>0</v>
      </c>
      <c r="E73" s="4"/>
      <c r="F73" s="2">
        <v>0</v>
      </c>
      <c r="G73" s="2">
        <v>0</v>
      </c>
      <c r="H73" s="4"/>
      <c r="I73" s="2">
        <v>0</v>
      </c>
      <c r="J73" s="2">
        <v>0</v>
      </c>
      <c r="K73" s="4"/>
    </row>
    <row r="74" spans="1:11" ht="63">
      <c r="A74" s="19"/>
      <c r="B74" s="21" t="s">
        <v>76</v>
      </c>
      <c r="C74" s="3">
        <f t="shared" si="6"/>
        <v>35098.1</v>
      </c>
      <c r="D74" s="3">
        <f t="shared" si="6"/>
        <v>-12780.5</v>
      </c>
      <c r="E74" s="6"/>
      <c r="F74" s="3">
        <v>3644.9</v>
      </c>
      <c r="G74" s="3">
        <v>2042.6</v>
      </c>
      <c r="H74" s="6"/>
      <c r="I74" s="3">
        <f>SUM(I70:I71)</f>
        <v>31453.2</v>
      </c>
      <c r="J74" s="3">
        <f>SUM(J70:J71)</f>
        <v>-14823.1</v>
      </c>
      <c r="K74" s="4"/>
    </row>
  </sheetData>
  <sheetProtection/>
  <mergeCells count="11">
    <mergeCell ref="I1:K1"/>
    <mergeCell ref="H2:K2"/>
    <mergeCell ref="A5:K5"/>
    <mergeCell ref="A6:K6"/>
    <mergeCell ref="A7:K7"/>
    <mergeCell ref="A8:K8"/>
    <mergeCell ref="I9:K9"/>
    <mergeCell ref="C9:E9"/>
    <mergeCell ref="A9:A10"/>
    <mergeCell ref="B9:B10"/>
    <mergeCell ref="F9:H9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</dc:creator>
  <cp:keywords/>
  <dc:description/>
  <cp:lastModifiedBy>Елена Владимировна Деткова</cp:lastModifiedBy>
  <cp:lastPrinted>2022-03-11T11:40:58Z</cp:lastPrinted>
  <dcterms:created xsi:type="dcterms:W3CDTF">2009-03-03T08:13:28Z</dcterms:created>
  <dcterms:modified xsi:type="dcterms:W3CDTF">2022-03-11T11:41:03Z</dcterms:modified>
  <cp:category/>
  <cp:version/>
  <cp:contentType/>
  <cp:contentStatus/>
</cp:coreProperties>
</file>